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D:\Dropbox\Beast\Website\Supporting\"/>
    </mc:Choice>
  </mc:AlternateContent>
  <xr:revisionPtr revIDLastSave="0" documentId="13_ncr:1_{2FDF37F1-219F-449D-962D-DA1EECF4EDF8}" xr6:coauthVersionLast="47" xr6:coauthVersionMax="47" xr10:uidLastSave="{00000000-0000-0000-0000-000000000000}"/>
  <bookViews>
    <workbookView xWindow="-105" yWindow="0" windowWidth="14610" windowHeight="15585" tabRatio="802" xr2:uid="{00000000-000D-0000-FFFF-FFFF00000000}"/>
  </bookViews>
  <sheets>
    <sheet name="Grading and Assessment" sheetId="9" r:id="rId1"/>
    <sheet name="Scale" sheetId="3" r:id="rId2"/>
    <sheet name="1000" sheetId="14" r:id="rId3"/>
    <sheet name="6601" sheetId="28" r:id="rId4"/>
    <sheet name="1101" sheetId="10" r:id="rId5"/>
    <sheet name="1102" sheetId="4" r:id="rId6"/>
    <sheet name="2000" sheetId="24" r:id="rId7"/>
    <sheet name="2110" sheetId="13" r:id="rId8"/>
    <sheet name="2130" sheetId="23" r:id="rId9"/>
    <sheet name="2200" sheetId="20" r:id="rId10"/>
    <sheet name="3900" sheetId="8" r:id="rId11"/>
    <sheet name="3950" sheetId="32" r:id="rId12"/>
    <sheet name="4110" sheetId="15" r:id="rId13"/>
    <sheet name="4440" sheetId="21" r:id="rId14"/>
    <sheet name="4446" sheetId="18" r:id="rId15"/>
    <sheet name="4665" sheetId="6" r:id="rId16"/>
    <sheet name="4675" sheetId="26" r:id="rId17"/>
    <sheet name="4810" sheetId="11" r:id="rId18"/>
    <sheet name="4900" sheetId="25" r:id="rId19"/>
    <sheet name="4910_4925_4955" sheetId="30" r:id="rId20"/>
    <sheet name="5110" sheetId="16" r:id="rId21"/>
    <sheet name="5810" sheetId="31" r:id="rId22"/>
    <sheet name="5440" sheetId="22" r:id="rId23"/>
    <sheet name="5446" sheetId="19" r:id="rId24"/>
    <sheet name="5665" sheetId="7" r:id="rId25"/>
    <sheet name="5675" sheetId="27" r:id="rId26"/>
    <sheet name="5950" sheetId="12" r:id="rId27"/>
    <sheet name="6685" sheetId="34" r:id="rId28"/>
    <sheet name="6690" sheetId="17" r:id="rId29"/>
    <sheet name="Quiz" sheetId="29" r:id="rId3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 i="28" l="1"/>
  <c r="I2" i="34"/>
  <c r="G2" i="34"/>
  <c r="E2" i="34"/>
  <c r="C2" i="34"/>
  <c r="A2" i="34"/>
  <c r="P16" i="10"/>
  <c r="K2" i="32"/>
  <c r="I2" i="32"/>
  <c r="G2" i="32"/>
  <c r="E2" i="32"/>
  <c r="C2" i="32"/>
  <c r="A2" i="32"/>
  <c r="L2" i="32" s="1"/>
  <c r="G2" i="31"/>
  <c r="E2" i="31"/>
  <c r="C2" i="31"/>
  <c r="A2" i="31"/>
  <c r="I2" i="31" s="1"/>
  <c r="J2" i="31" s="1"/>
  <c r="M2" i="24"/>
  <c r="M2" i="8"/>
  <c r="K2" i="30"/>
  <c r="I2" i="30"/>
  <c r="G2" i="30"/>
  <c r="E2" i="30"/>
  <c r="C2" i="30"/>
  <c r="A2" i="30"/>
  <c r="L2" i="30" s="1"/>
  <c r="I2" i="4"/>
  <c r="K2" i="14"/>
  <c r="I2" i="28"/>
  <c r="J2" i="34" l="1"/>
  <c r="K2" i="13"/>
  <c r="B18" i="29"/>
  <c r="B19" i="29" s="1"/>
  <c r="I2" i="26" l="1"/>
  <c r="G2" i="26"/>
  <c r="E2" i="26"/>
  <c r="C2" i="26"/>
  <c r="A2" i="26"/>
  <c r="K2" i="26" s="1"/>
  <c r="L2" i="26" s="1"/>
  <c r="G2" i="28" l="1"/>
  <c r="E2" i="28"/>
  <c r="C2" i="28"/>
  <c r="A2" i="28"/>
  <c r="G2" i="27"/>
  <c r="E2" i="27"/>
  <c r="C2" i="27"/>
  <c r="A2" i="27"/>
  <c r="I2" i="27" s="1"/>
  <c r="J2" i="27" s="1"/>
  <c r="L2" i="28" l="1"/>
  <c r="I2" i="25"/>
  <c r="G2" i="25"/>
  <c r="E2" i="25"/>
  <c r="C2" i="25"/>
  <c r="A2" i="25"/>
  <c r="K2" i="24"/>
  <c r="I2" i="24"/>
  <c r="G2" i="24"/>
  <c r="E2" i="24"/>
  <c r="C2" i="24"/>
  <c r="A2" i="24"/>
  <c r="N2" i="24" l="1"/>
  <c r="K2" i="25"/>
  <c r="L2" i="25" s="1"/>
  <c r="I2" i="23" l="1"/>
  <c r="G2" i="23"/>
  <c r="E2" i="23"/>
  <c r="C2" i="23"/>
  <c r="A2" i="23"/>
  <c r="K2" i="23" l="1"/>
  <c r="L2" i="23" s="1"/>
  <c r="G2" i="22"/>
  <c r="E2" i="22"/>
  <c r="C2" i="22"/>
  <c r="A2" i="22"/>
  <c r="I2" i="21"/>
  <c r="G2" i="21"/>
  <c r="E2" i="21"/>
  <c r="C2" i="21"/>
  <c r="A2" i="21"/>
  <c r="I2" i="22" l="1"/>
  <c r="J2" i="22" s="1"/>
  <c r="K2" i="21"/>
  <c r="L2" i="21"/>
  <c r="I2" i="20" l="1"/>
  <c r="G2" i="20"/>
  <c r="E2" i="20"/>
  <c r="C2" i="20"/>
  <c r="A2" i="20"/>
  <c r="K2" i="20" l="1"/>
  <c r="L2" i="20" s="1"/>
  <c r="G2" i="19"/>
  <c r="E2" i="19"/>
  <c r="C2" i="19"/>
  <c r="A2" i="19"/>
  <c r="I2" i="18"/>
  <c r="G2" i="18"/>
  <c r="E2" i="18"/>
  <c r="C2" i="18"/>
  <c r="A2" i="18"/>
  <c r="G2" i="17"/>
  <c r="E2" i="17"/>
  <c r="C2" i="17"/>
  <c r="A2" i="17"/>
  <c r="I2" i="17" s="1"/>
  <c r="J2" i="17" s="1"/>
  <c r="C2" i="6"/>
  <c r="G2" i="16"/>
  <c r="E2" i="16"/>
  <c r="C2" i="16"/>
  <c r="A2" i="16"/>
  <c r="I2" i="15"/>
  <c r="G2" i="15"/>
  <c r="E2" i="15"/>
  <c r="C2" i="15"/>
  <c r="A2" i="15"/>
  <c r="I2" i="14"/>
  <c r="G2" i="14"/>
  <c r="E2" i="14"/>
  <c r="C2" i="14"/>
  <c r="A2" i="14"/>
  <c r="I2" i="13"/>
  <c r="G2" i="13"/>
  <c r="E2" i="13"/>
  <c r="C2" i="13"/>
  <c r="A2" i="13"/>
  <c r="G2" i="12"/>
  <c r="E2" i="12"/>
  <c r="C2" i="12"/>
  <c r="A2" i="12"/>
  <c r="I2" i="11"/>
  <c r="G2" i="11"/>
  <c r="E2" i="11"/>
  <c r="C2" i="11"/>
  <c r="A2" i="11"/>
  <c r="G2" i="7"/>
  <c r="E2" i="7"/>
  <c r="C2" i="7"/>
  <c r="A2" i="7"/>
  <c r="N16" i="10"/>
  <c r="L16" i="10"/>
  <c r="J16" i="10"/>
  <c r="H16" i="10"/>
  <c r="F16" i="10"/>
  <c r="D16" i="10"/>
  <c r="B16" i="10"/>
  <c r="I2" i="10"/>
  <c r="G2" i="10"/>
  <c r="E2" i="10"/>
  <c r="C2" i="10"/>
  <c r="A2" i="10"/>
  <c r="I2" i="8"/>
  <c r="G2" i="4"/>
  <c r="E2" i="4"/>
  <c r="C2" i="4"/>
  <c r="A2" i="4"/>
  <c r="I2" i="6"/>
  <c r="G2" i="6"/>
  <c r="E2" i="6"/>
  <c r="A2" i="6"/>
  <c r="K2" i="8"/>
  <c r="G2" i="8"/>
  <c r="E2" i="8"/>
  <c r="C2" i="8"/>
  <c r="A2" i="8"/>
  <c r="K2" i="10" l="1"/>
  <c r="L2" i="10" s="1"/>
  <c r="I2" i="19"/>
  <c r="J2" i="19" s="1"/>
  <c r="K2" i="15"/>
  <c r="L2" i="15" s="1"/>
  <c r="N2" i="8"/>
  <c r="K2" i="6"/>
  <c r="L2" i="6" s="1"/>
  <c r="I2" i="7"/>
  <c r="J2" i="7" s="1"/>
  <c r="I2" i="12"/>
  <c r="J2" i="12" s="1"/>
  <c r="I2" i="16"/>
  <c r="J2" i="16" s="1"/>
  <c r="K2" i="18"/>
  <c r="L2" i="18" s="1"/>
  <c r="L2" i="14"/>
  <c r="J2" i="4"/>
  <c r="K2" i="11"/>
  <c r="L2" i="11" s="1"/>
  <c r="L2" i="13"/>
  <c r="O16" i="10"/>
  <c r="Q16" i="10" s="1"/>
</calcChain>
</file>

<file path=xl/sharedStrings.xml><?xml version="1.0" encoding="utf-8"?>
<sst xmlns="http://schemas.openxmlformats.org/spreadsheetml/2006/main" count="570" uniqueCount="192">
  <si>
    <t>/</t>
  </si>
  <si>
    <t>/-</t>
  </si>
  <si>
    <t>/ L</t>
  </si>
  <si>
    <t>/- L</t>
  </si>
  <si>
    <t>/+</t>
  </si>
  <si>
    <t>/+ L</t>
  </si>
  <si>
    <t>A</t>
  </si>
  <si>
    <t>A-</t>
  </si>
  <si>
    <t>B</t>
  </si>
  <si>
    <t>B-</t>
  </si>
  <si>
    <t>B+</t>
  </si>
  <si>
    <t>C</t>
  </si>
  <si>
    <t>C-</t>
  </si>
  <si>
    <t>C+</t>
  </si>
  <si>
    <t>D</t>
  </si>
  <si>
    <t>D-</t>
  </si>
  <si>
    <t>D+</t>
  </si>
  <si>
    <t>Exam 1</t>
  </si>
  <si>
    <t>Exam 2</t>
  </si>
  <si>
    <t>F</t>
  </si>
  <si>
    <t>Final Grade</t>
  </si>
  <si>
    <t>From</t>
  </si>
  <si>
    <t>Grade</t>
  </si>
  <si>
    <t>Paper 1</t>
  </si>
  <si>
    <t>Paper 2</t>
  </si>
  <si>
    <t>Paper 3</t>
  </si>
  <si>
    <t>To</t>
  </si>
  <si>
    <t>Weight</t>
  </si>
  <si>
    <t>Presentation</t>
  </si>
  <si>
    <t>Only a few students will earn an A in the course, for I consider an A to represent superbly written work of surpassing analysis. On the other hand, no students will fail unless they frequently miss class, turns in major assignments late, and/or plagiarize.</t>
  </si>
  <si>
    <t>Total</t>
  </si>
  <si>
    <t>Average</t>
  </si>
  <si>
    <t>Rough</t>
  </si>
  <si>
    <t>Because the vast majority of informal writing grades are checks, with one or two check pluses, the average grade for those students who turn in all assignments usually works out to a B. Because no one receives all check pluses, no one can receive an A at this point. In order to make sure that the consistently best work receives the best grade, I utilize a curve. I determine the difference between the highest informal writing average in the course and 4.00, then add that difference to all students' informal writing averages. For example, if, at the end of the term, the highest informal writing average is a 3.45 (B+), I add .55 to each and every student's informal writing average, thus bumping up the highest average to a 4.00 (A) while also raising the other averages two-thirds of a letter grade.</t>
  </si>
  <si>
    <t>Informal</t>
  </si>
  <si>
    <t>Informal Writing: Rough Grade</t>
  </si>
  <si>
    <t>Informal and Peer Responses, 5%</t>
  </si>
  <si>
    <t>Group</t>
  </si>
  <si>
    <t>Research</t>
  </si>
  <si>
    <t xml:space="preserve">To calculate your grade, replace the A's in the table above with the grades you've earned on each assignment. </t>
  </si>
  <si>
    <t>To estimate your grade, replace the A's in the table above with the grades you could earn on assignments yet to be completed.</t>
  </si>
  <si>
    <t>Paper 1 Close Reading, 20%</t>
  </si>
  <si>
    <t>Group Project, 10%</t>
  </si>
  <si>
    <t>Paper 2 Significance, 30%</t>
  </si>
  <si>
    <t>Close Reading</t>
  </si>
  <si>
    <t>Close Reading, 20%</t>
  </si>
  <si>
    <t>Article Summary, 5%</t>
  </si>
  <si>
    <t>Exam 1, 25%</t>
  </si>
  <si>
    <t>Article Summary</t>
  </si>
  <si>
    <t>Group Presentation</t>
  </si>
  <si>
    <t>Exam 3</t>
  </si>
  <si>
    <t>Paper 1 Personal Reflection, 15%</t>
  </si>
  <si>
    <t>Paper 2 Summary and Evaluation, 25%</t>
  </si>
  <si>
    <t>Paper 3 Analysis and Argument, 25%</t>
  </si>
  <si>
    <t>Paper 4</t>
  </si>
  <si>
    <t>Research, 25%</t>
  </si>
  <si>
    <t>Exam, 25%</t>
  </si>
  <si>
    <t>Comparison</t>
  </si>
  <si>
    <t>Exam</t>
  </si>
  <si>
    <t>Exam, 30%</t>
  </si>
  <si>
    <t>Book Review</t>
  </si>
  <si>
    <t>Scene Analysis</t>
  </si>
  <si>
    <t>(Sub)Genre</t>
  </si>
  <si>
    <t>Ethics</t>
  </si>
  <si>
    <t>Close Reading, 15%</t>
  </si>
  <si>
    <t>Quiz 1</t>
  </si>
  <si>
    <t>Quiz 2</t>
  </si>
  <si>
    <t>Quiz 3</t>
  </si>
  <si>
    <t>Quiz 4</t>
  </si>
  <si>
    <t>Quiz 5</t>
  </si>
  <si>
    <t>Quiz 6</t>
  </si>
  <si>
    <t>Quiz 7</t>
  </si>
  <si>
    <t>Quiz 8</t>
  </si>
  <si>
    <t>Quiz 9</t>
  </si>
  <si>
    <t>Quiz 10</t>
  </si>
  <si>
    <t>Quiz 11</t>
  </si>
  <si>
    <t>Quiz 12</t>
  </si>
  <si>
    <t>Quiz 13</t>
  </si>
  <si>
    <t>Quiz 14</t>
  </si>
  <si>
    <t>Quiz 15</t>
  </si>
  <si>
    <t>Look on the Grading and Assessment tab for a complete explanation of how I calculate the final reading journal grade.</t>
  </si>
  <si>
    <t>Group Project</t>
  </si>
  <si>
    <t>Theoretical Paper</t>
  </si>
  <si>
    <t>Research Paper</t>
  </si>
  <si>
    <t>Annotated Bibliography and Presentation, 15%</t>
  </si>
  <si>
    <t>Theoretical Paper, 25%</t>
  </si>
  <si>
    <t>Book Review, 25%</t>
  </si>
  <si>
    <t>Research Paper, 35%</t>
  </si>
  <si>
    <t>Response 1</t>
  </si>
  <si>
    <t>Comparison/Contrast, 20%</t>
  </si>
  <si>
    <t>Presentation, 15%</t>
  </si>
  <si>
    <t>Comparison, 25%</t>
  </si>
  <si>
    <t>Research, 35%</t>
  </si>
  <si>
    <t>Book Selection</t>
  </si>
  <si>
    <t>Seminar Paper</t>
  </si>
  <si>
    <t>Book Selection, 20%</t>
  </si>
  <si>
    <t>Comparison, 20%</t>
  </si>
  <si>
    <t>Book Review, 20%</t>
  </si>
  <si>
    <t>Seminar Paper, 40%</t>
  </si>
  <si>
    <t>Response, 5%</t>
  </si>
  <si>
    <t>Close Reading, 10%</t>
  </si>
  <si>
    <t>Wild Card, 25%</t>
  </si>
  <si>
    <t>Wild Card</t>
  </si>
  <si>
    <t>Close Reading Paper, 20%</t>
  </si>
  <si>
    <t>Idea and Significance Paper, 20%</t>
  </si>
  <si>
    <t>Summary and Evaluation Paper, 20%</t>
  </si>
  <si>
    <t>Group Project, 20%</t>
  </si>
  <si>
    <t>Research Paper, 20%</t>
  </si>
  <si>
    <t>Idea/Significance</t>
  </si>
  <si>
    <t>Research Paper, 30%</t>
  </si>
  <si>
    <t>Scene Analysis Paper and Presentation, 15%</t>
  </si>
  <si>
    <t>Sum/Evaluation</t>
  </si>
  <si>
    <t>Quizzes Grade</t>
  </si>
  <si>
    <t>To calculate your quizzes grade, insert the points earned for each quiz and average the points.</t>
  </si>
  <si>
    <t>You can estimate your informal writing grade by inputting your entry grades in this spreadsheet.  I will inform you of your final reading journal or blog grade after all the entries are submitted.</t>
  </si>
  <si>
    <t>Response</t>
  </si>
  <si>
    <t>Midterm Exam</t>
  </si>
  <si>
    <t>Film Adaptation</t>
  </si>
  <si>
    <t>Final Exam</t>
  </si>
  <si>
    <t>In-Class Midterm Exam, 20%</t>
  </si>
  <si>
    <t>Film Adaptation Paper, 15%</t>
  </si>
  <si>
    <t>Research Paper, 25%</t>
  </si>
  <si>
    <t>Take-Home Final Exam, 25%</t>
  </si>
  <si>
    <t>Annotatation Bibliography and Presentation, 15%</t>
  </si>
  <si>
    <t>Comparison/Contrast Paper, 25%</t>
  </si>
  <si>
    <t>Midterm Exam, 25%</t>
  </si>
  <si>
    <t>Research, 30%</t>
  </si>
  <si>
    <t>Article Application, 5%</t>
  </si>
  <si>
    <t>Article Application</t>
  </si>
  <si>
    <t>Interpretation</t>
  </si>
  <si>
    <t>Film Response</t>
  </si>
  <si>
    <t>Comparison Essay</t>
  </si>
  <si>
    <t>LBTC Project</t>
  </si>
  <si>
    <t>Research Essay</t>
  </si>
  <si>
    <t>Essay Exam</t>
  </si>
  <si>
    <t>Film Response, 5%</t>
  </si>
  <si>
    <t>Comparison/Contrast Essay, 20%</t>
  </si>
  <si>
    <t>Essay Exam, 25%</t>
  </si>
  <si>
    <t>Critical Approach 1</t>
  </si>
  <si>
    <t>Critical Approach 2</t>
  </si>
  <si>
    <t>Literary Period</t>
  </si>
  <si>
    <t>Career Prep</t>
  </si>
  <si>
    <t>Critical Approach Essay 1, 15%</t>
  </si>
  <si>
    <t>Literary Period Project, 20%</t>
  </si>
  <si>
    <t>Career Preparation Portfolio, 10%</t>
  </si>
  <si>
    <t>Research Project, 40%</t>
  </si>
  <si>
    <t>Final Exam, 35%</t>
  </si>
  <si>
    <t>Final Exam, 30%</t>
  </si>
  <si>
    <t>Theoretical Paper, 20%</t>
  </si>
  <si>
    <t>Thesis Proposal, 25%</t>
  </si>
  <si>
    <r>
      <rPr>
        <b/>
        <sz val="10"/>
        <rFont val="Arial"/>
        <family val="2"/>
      </rPr>
      <t>Informal Writing, Peer Response, Reading Journal</t>
    </r>
    <r>
      <rPr>
        <sz val="10"/>
        <rFont val="Arial"/>
        <family val="2"/>
      </rPr>
      <t xml:space="preserve">: If you're taking a writing course (English 1101, 1102, 2200, 3900), you'll note that I give numerous informal writing and peer response assignments. Because the informal writing assignments are so brief and designed primarily for you to keep up with the material or practice particular writing skills rather than for extended evaluation and accessment, I don't give letter grades on informal writing or peer responses. Instead, I use the check system: check minus, check, and check plus (/-, /, and /+), which roughly correspond to C, B, and A, and give zeros to those who don't complete the assignment. For each assignment, the vast majority of the class will receive a check, while a few who need to put more thought or effort into one particular response will receive a check minus and a few who are doing excellent work and making superb connections in one particular response will receive a check plus. Similarly, if you're taking a literature course with a reading journal, (English 4850/5850), the point of the journal is active reading and questioning of the text rather than a formal literary analysis to be officially graded on the letter scale. You can make a rough determination of what your informal writing grade will be by averaging your response scores. </t>
    </r>
  </si>
  <si>
    <r>
      <rPr>
        <b/>
        <sz val="10"/>
        <rFont val="Arial"/>
        <family val="2"/>
      </rPr>
      <t>Grading and Assessment</t>
    </r>
    <r>
      <rPr>
        <sz val="10"/>
        <rFont val="Arial"/>
        <family val="2"/>
      </rPr>
      <t>: Here are my grading do's and don'ts. While I don't give extra credit, I do grade everyone in the class based on the same scale and assignment goals. While I do explain how and why I assessed an assignment, I do not change grades based upon grade campaigning. While I do explain where final grades came from, I do not change course grades unless I made a mathematical miscalculation or input error.</t>
    </r>
  </si>
  <si>
    <r>
      <t xml:space="preserve">A/B: </t>
    </r>
    <r>
      <rPr>
        <sz val="10"/>
        <rFont val="Arial"/>
        <family val="2"/>
      </rPr>
      <t>A paper or exam that earns an "A" or a "B" does not just satisfy the requirements of the prompt; it composes an original response that demonstrates careful thought about the issues of the course in a voice that clearly exhibits the writer's point of view and purpose in an fine-tuned and appropriate style.  The paper not only provides both a clear controlling purpose and coherent argument that balances general support with specific evidence (be it primary text and/or secondary text as necessary), but also critically comments on the subject matter in intriguing and thought-provoking ways.  Internal paragraph coherence and overall paper organization are appropriate and effective. Grammar and style are not only sound—even virtually flawless—but are also aware of the English language's nuances. The paper's voice is authoritative and the diction appropriate to the topic. Although the difference between an "A" paper and a "B" paper is ultimately subjective, for me, an "A" paper surpasses my expectations of analysis and argument by responding to the assignment in truly original and/or exceedingly insightful ways. While a "B" paper correctly represents content and appropriately analyzes the issue, an "A" paper exhibits a writer's penetrating perception and sagacious sensitivity to the material.</t>
    </r>
  </si>
  <si>
    <r>
      <t xml:space="preserve">C: </t>
    </r>
    <r>
      <rPr>
        <sz val="10"/>
        <rFont val="Arial"/>
        <family val="2"/>
      </rPr>
      <t>A paper or exam that earns a "C" responds to the prompt in a general way, constructs a controlling idea or thesis, and employs suitable organization for its rhetorical purposes.  Argument may suffer from a lack of development or evidence.  It contains minor and recurrent errors in style, grammar, and mechanics.</t>
    </r>
  </si>
  <si>
    <r>
      <t>D:</t>
    </r>
    <r>
      <rPr>
        <sz val="10"/>
        <rFont val="Arial"/>
      </rPr>
      <t xml:space="preserve"> A paper that earns a "D" shows evidence of attempting to respond to the assignment but does so in ways that are convoluted and unclear.  It often lacks a controlling thesis and is usually difficult to follow.</t>
    </r>
  </si>
  <si>
    <r>
      <t>F:</t>
    </r>
    <r>
      <rPr>
        <sz val="10"/>
        <rFont val="Arial"/>
      </rPr>
      <t xml:space="preserve"> A paper that earns an "F" shows little or no understanding of the assignment or the conventions of standard written English.</t>
    </r>
  </si>
  <si>
    <t>Research, 10%</t>
  </si>
  <si>
    <t>Exam 2, 30%</t>
  </si>
  <si>
    <t>Ethics, 20%</t>
  </si>
  <si>
    <t>Textual Scholarship Annotations, 5%</t>
  </si>
  <si>
    <t>Annotations</t>
  </si>
  <si>
    <r>
      <rPr>
        <b/>
        <sz val="10"/>
        <rFont val="Arial"/>
        <family val="2"/>
      </rPr>
      <t>Final Grade Calculation</t>
    </r>
    <r>
      <rPr>
        <sz val="10"/>
        <rFont val="Arial"/>
        <family val="2"/>
      </rPr>
      <t>: Click on the tab corresponding to your course number to calculate your grade in the course.</t>
    </r>
  </si>
  <si>
    <t>Research Project</t>
  </si>
  <si>
    <t>Research Project, 15%</t>
  </si>
  <si>
    <t>Learning Beyond the Classroom Project, 20%</t>
  </si>
  <si>
    <t>Paper 3 Research, 40%</t>
  </si>
  <si>
    <t>Scene Analysis, 20%</t>
  </si>
  <si>
    <t>Comparison/Contrast Paper, 30%</t>
  </si>
  <si>
    <t>Research Project, 35%</t>
  </si>
  <si>
    <t>Compare/Contrast</t>
  </si>
  <si>
    <t>Paper 4 Research, 30%</t>
  </si>
  <si>
    <t>Exam 3, 30%</t>
  </si>
  <si>
    <t>Group Presentation, 5%</t>
  </si>
  <si>
    <t>Genre Paper, 20%</t>
  </si>
  <si>
    <t>Learning Beyond the Classroom Project, 10%</t>
  </si>
  <si>
    <t>Research Essay, 35%</t>
  </si>
  <si>
    <t>I only offer the opportunity for revision in my writing courses (ENGL 1101, ENGL 1102, ENGL 2200, GC1Y 1000, GC2Y 2000). If you earn a "C" or a "D" on a first draft and make the changes I suggest, don't expect necessarily to earn an "A" on the second draft. Revision involves re-seeing the argument and analysis. My suggestions for revision strive to make you re-see the big picture of your paper, but they can never "give" you the analytical insight and rhetorical ability into the subject that an "A" paper merits; that writerly perspicacity must come from you.</t>
  </si>
  <si>
    <t>Historical Influence Paper, 25%</t>
  </si>
  <si>
    <t>History Paper</t>
  </si>
  <si>
    <t>Bibliography</t>
  </si>
  <si>
    <t>Annotated Bibliography, 10%</t>
  </si>
  <si>
    <t>Scene Analysis and Presentation, 15%</t>
  </si>
  <si>
    <t>Take-Home Exa, 25%</t>
  </si>
  <si>
    <t>Annotated</t>
  </si>
  <si>
    <t>Comparison and Contrast Paper, 25%</t>
  </si>
  <si>
    <t>Annotated Bibliography, 15%</t>
  </si>
  <si>
    <t>Midterm Exam, 30%</t>
  </si>
  <si>
    <t>Theory</t>
  </si>
  <si>
    <t>Criticism</t>
  </si>
  <si>
    <t>Proposal</t>
  </si>
  <si>
    <t>Theory Presentation, 25%</t>
  </si>
  <si>
    <t>Critical Application,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</si>
</sst>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 #,##0"/>
    <numFmt numFmtId="165" formatCode="0.0"/>
  </numFmts>
  <fonts count="10" x14ac:knownFonts="1">
    <font>
      <sz val="10"/>
      <name val="Arial"/>
    </font>
    <font>
      <b/>
      <sz val="18"/>
      <name val="Arial"/>
    </font>
    <font>
      <b/>
      <sz val="12"/>
      <name val="Arial"/>
    </font>
    <font>
      <b/>
      <sz val="10"/>
      <name val="Arial"/>
    </font>
    <font>
      <sz val="12"/>
      <name val="Courier New"/>
    </font>
    <font>
      <sz val="10"/>
      <name val="Arial"/>
    </font>
    <font>
      <sz val="10"/>
      <name val="Arial"/>
      <family val="2"/>
    </font>
    <font>
      <b/>
      <sz val="10"/>
      <name val="Arial"/>
      <family val="2"/>
    </font>
    <font>
      <sz val="10"/>
      <name val="Arial"/>
      <family val="2"/>
    </font>
    <font>
      <sz val="10"/>
      <name val="Arial"/>
    </font>
  </fonts>
  <fills count="8">
    <fill>
      <patternFill patternType="none"/>
    </fill>
    <fill>
      <patternFill patternType="gray125"/>
    </fill>
    <fill>
      <patternFill patternType="solid">
        <fgColor indexed="9"/>
        <bgColor indexed="9"/>
      </patternFill>
    </fill>
    <fill>
      <patternFill patternType="solid">
        <fgColor indexed="12"/>
        <bgColor indexed="12"/>
      </patternFill>
    </fill>
    <fill>
      <patternFill patternType="solid">
        <fgColor indexed="9"/>
        <bgColor indexed="8"/>
      </patternFill>
    </fill>
    <fill>
      <patternFill patternType="solid">
        <fgColor indexed="8"/>
        <bgColor indexed="8"/>
      </patternFill>
    </fill>
    <fill>
      <patternFill patternType="solid">
        <fgColor indexed="9"/>
        <bgColor indexed="10"/>
      </patternFill>
    </fill>
    <fill>
      <patternFill patternType="solid">
        <fgColor rgb="FFFFFF00"/>
        <bgColor indexed="64"/>
      </patternFill>
    </fill>
  </fills>
  <borders count="8">
    <border>
      <left/>
      <right/>
      <top/>
      <bottom/>
      <diagonal/>
    </border>
    <border>
      <left style="thin">
        <color indexed="10"/>
      </left>
      <right style="thin">
        <color indexed="10"/>
      </right>
      <top style="thin">
        <color indexed="10"/>
      </top>
      <bottom style="thin">
        <color indexed="10"/>
      </bottom>
      <diagonal/>
    </border>
    <border>
      <left/>
      <right/>
      <top style="double">
        <color indexed="10"/>
      </top>
      <bottom/>
      <diagonal/>
    </border>
    <border>
      <left style="thin">
        <color indexed="64"/>
      </left>
      <right style="thin">
        <color indexed="64"/>
      </right>
      <top style="thin">
        <color indexed="64"/>
      </top>
      <bottom style="thin">
        <color indexed="64"/>
      </bottom>
      <diagonal/>
    </border>
    <border>
      <left style="thin">
        <color indexed="10"/>
      </left>
      <right/>
      <top style="thin">
        <color indexed="10"/>
      </top>
      <bottom style="thin">
        <color indexed="10"/>
      </bottom>
      <diagonal/>
    </border>
    <border>
      <left/>
      <right style="thin">
        <color indexed="10"/>
      </right>
      <top style="thin">
        <color indexed="10"/>
      </top>
      <bottom style="thin">
        <color indexed="1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3" fontId="5" fillId="0" borderId="0"/>
    <xf numFmtId="164" fontId="5" fillId="0" borderId="0"/>
    <xf numFmtId="14" fontId="5" fillId="0" borderId="0"/>
    <xf numFmtId="2" fontId="5" fillId="0" borderId="0"/>
    <xf numFmtId="0" fontId="4" fillId="2" borderId="0"/>
    <xf numFmtId="0" fontId="4" fillId="3" borderId="0"/>
    <xf numFmtId="0" fontId="1" fillId="0" borderId="0"/>
    <xf numFmtId="0" fontId="2" fillId="0" borderId="0"/>
    <xf numFmtId="0" fontId="5" fillId="0" borderId="2"/>
  </cellStyleXfs>
  <cellXfs count="39">
    <xf numFmtId="0" fontId="0" fillId="0" borderId="0" xfId="0"/>
    <xf numFmtId="0" fontId="0" fillId="0" borderId="1" xfId="0" applyBorder="1"/>
    <xf numFmtId="0" fontId="0" fillId="4" borderId="1" xfId="0" applyFill="1" applyBorder="1"/>
    <xf numFmtId="165" fontId="0" fillId="5" borderId="1" xfId="0" applyNumberFormat="1" applyFill="1" applyBorder="1" applyAlignment="1">
      <alignment horizontal="center"/>
    </xf>
    <xf numFmtId="2" fontId="0" fillId="5" borderId="1" xfId="0" applyNumberFormat="1" applyFill="1" applyBorder="1" applyAlignment="1">
      <alignment horizontal="center"/>
    </xf>
    <xf numFmtId="0" fontId="0" fillId="0" borderId="1" xfId="0" applyBorder="1" applyAlignment="1">
      <alignment horizontal="center"/>
    </xf>
    <xf numFmtId="0" fontId="0" fillId="6" borderId="1" xfId="0" applyFill="1" applyBorder="1"/>
    <xf numFmtId="2" fontId="0" fillId="0" borderId="1" xfId="0" applyNumberFormat="1" applyBorder="1" applyAlignment="1">
      <alignment horizontal="center"/>
    </xf>
    <xf numFmtId="0" fontId="0" fillId="6" borderId="1" xfId="0" applyFill="1" applyBorder="1" applyAlignment="1">
      <alignment horizontal="center"/>
    </xf>
    <xf numFmtId="165" fontId="0" fillId="0" borderId="1" xfId="0" applyNumberFormat="1" applyBorder="1" applyAlignment="1">
      <alignment horizontal="center"/>
    </xf>
    <xf numFmtId="2" fontId="6" fillId="0" borderId="1" xfId="0" applyNumberFormat="1" applyFont="1" applyBorder="1"/>
    <xf numFmtId="165" fontId="6" fillId="0" borderId="1" xfId="0" applyNumberFormat="1" applyFont="1" applyBorder="1"/>
    <xf numFmtId="165" fontId="6" fillId="5" borderId="1" xfId="0" applyNumberFormat="1" applyFont="1" applyFill="1" applyBorder="1" applyAlignment="1">
      <alignment horizontal="center"/>
    </xf>
    <xf numFmtId="0" fontId="6" fillId="0" borderId="1" xfId="0" applyFont="1" applyBorder="1"/>
    <xf numFmtId="0" fontId="6" fillId="0" borderId="1" xfId="0" quotePrefix="1" applyFont="1" applyBorder="1"/>
    <xf numFmtId="0" fontId="6" fillId="0" borderId="0" xfId="0" applyFont="1"/>
    <xf numFmtId="0" fontId="6" fillId="0" borderId="3" xfId="0" applyFont="1" applyBorder="1" applyAlignment="1">
      <alignment horizontal="center"/>
    </xf>
    <xf numFmtId="0" fontId="6" fillId="0" borderId="3" xfId="0" quotePrefix="1" applyFont="1" applyBorder="1" applyAlignment="1">
      <alignment horizontal="center"/>
    </xf>
    <xf numFmtId="2" fontId="6" fillId="0" borderId="3" xfId="0" applyNumberFormat="1" applyFont="1" applyBorder="1" applyAlignment="1">
      <alignment horizontal="center"/>
    </xf>
    <xf numFmtId="0" fontId="7" fillId="0" borderId="0" xfId="0" applyFont="1"/>
    <xf numFmtId="0" fontId="0" fillId="0" borderId="3" xfId="0" applyBorder="1"/>
    <xf numFmtId="0" fontId="6" fillId="0" borderId="3" xfId="0" applyFont="1" applyBorder="1"/>
    <xf numFmtId="0" fontId="0" fillId="0" borderId="3" xfId="0" applyBorder="1" applyAlignment="1">
      <alignment horizontal="center"/>
    </xf>
    <xf numFmtId="165" fontId="0" fillId="0" borderId="3" xfId="0" applyNumberFormat="1" applyBorder="1" applyAlignment="1">
      <alignment horizontal="center"/>
    </xf>
    <xf numFmtId="0" fontId="0" fillId="0" borderId="0" xfId="0" applyAlignment="1">
      <alignment horizontal="center"/>
    </xf>
    <xf numFmtId="0" fontId="8" fillId="0" borderId="0" xfId="0" applyFont="1" applyAlignment="1">
      <alignment wrapText="1"/>
    </xf>
    <xf numFmtId="0" fontId="9" fillId="0" borderId="0" xfId="0" applyFont="1" applyAlignment="1">
      <alignment wrapText="1"/>
    </xf>
    <xf numFmtId="0" fontId="0" fillId="0" borderId="0" xfId="0" applyAlignment="1">
      <alignment wrapText="1"/>
    </xf>
    <xf numFmtId="0" fontId="6" fillId="0" borderId="0" xfId="0" applyFont="1" applyAlignment="1">
      <alignment wrapText="1"/>
    </xf>
    <xf numFmtId="0" fontId="7" fillId="0" borderId="0" xfId="0" applyFont="1" applyAlignment="1">
      <alignment wrapText="1"/>
    </xf>
    <xf numFmtId="0" fontId="0" fillId="0" borderId="0" xfId="0" applyAlignment="1">
      <alignment horizontal="left" wrapText="1"/>
    </xf>
    <xf numFmtId="0" fontId="6" fillId="7" borderId="0" xfId="0" applyFont="1" applyFill="1" applyAlignment="1">
      <alignment wrapText="1"/>
    </xf>
    <xf numFmtId="0" fontId="7" fillId="2" borderId="3" xfId="5" applyFont="1" applyBorder="1" applyAlignment="1">
      <alignment horizontal="center"/>
    </xf>
    <xf numFmtId="1" fontId="3" fillId="2" borderId="4" xfId="0" applyNumberFormat="1" applyFont="1" applyFill="1" applyBorder="1" applyAlignment="1">
      <alignment horizontal="center"/>
    </xf>
    <xf numFmtId="0" fontId="0" fillId="0" borderId="5" xfId="0" applyBorder="1"/>
    <xf numFmtId="1" fontId="7" fillId="2" borderId="4" xfId="0" applyNumberFormat="1" applyFont="1" applyFill="1" applyBorder="1" applyAlignment="1">
      <alignment horizontal="center"/>
    </xf>
    <xf numFmtId="1" fontId="3" fillId="2" borderId="1" xfId="0" applyNumberFormat="1" applyFont="1" applyFill="1" applyBorder="1" applyAlignment="1">
      <alignment horizontal="center"/>
    </xf>
    <xf numFmtId="0" fontId="7" fillId="2" borderId="6" xfId="5" applyFont="1" applyBorder="1" applyAlignment="1">
      <alignment horizontal="center"/>
    </xf>
    <xf numFmtId="0" fontId="7" fillId="2" borderId="7" xfId="5" applyFont="1" applyBorder="1" applyAlignment="1">
      <alignment horizontal="center"/>
    </xf>
  </cellXfs>
  <cellStyles count="10">
    <cellStyle name="Comma0" xfId="1" xr:uid="{00000000-0005-0000-0000-000000000000}"/>
    <cellStyle name="Currency0" xfId="2" xr:uid="{00000000-0005-0000-0000-000001000000}"/>
    <cellStyle name="Date" xfId="3" xr:uid="{00000000-0005-0000-0000-000002000000}"/>
    <cellStyle name="Fixed" xfId="4" xr:uid="{00000000-0005-0000-0000-000003000000}"/>
    <cellStyle name="Gray-192" xfId="5" xr:uid="{00000000-0005-0000-0000-000004000000}"/>
    <cellStyle name="Gray-230" xfId="6" xr:uid="{00000000-0005-0000-0000-000005000000}"/>
    <cellStyle name="Heading 1" xfId="7" builtinId="16" customBuiltin="1"/>
    <cellStyle name="Heading 2" xfId="8" builtinId="17" customBuiltin="1"/>
    <cellStyle name="Normal" xfId="0" builtinId="0"/>
    <cellStyle name="Total" xfId="9"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FFFFFF"/>
      <rgbColor rgb="00C0C0C0"/>
      <rgbColor rgb="00000000"/>
      <rgbColor rgb="00FFFFFF"/>
      <rgbColor rgb="00E6E6E6"/>
      <rgbColor rgb="0000FF00"/>
      <rgbColor rgb="000000FF"/>
      <rgbColor rgb="0000FFFF"/>
      <rgbColor rgb="00FF00FF"/>
      <rgbColor rgb="00FFFF00"/>
      <rgbColor rgb="00800080"/>
      <rgbColor rgb="00008000"/>
      <rgbColor rgb="00808000"/>
      <rgbColor rgb="00000080"/>
      <rgbColor rgb="00800000"/>
      <rgbColor rgb="00008080"/>
      <rgbColor rgb="00FFFFFF"/>
      <rgbColor rgb="00000050"/>
      <rgbColor rgb="00FFE0C0"/>
      <rgbColor rgb="00B0B0FF"/>
      <rgbColor rgb="00C890FF"/>
      <rgbColor rgb="00A040FF"/>
      <rgbColor rgb="006000C0"/>
      <rgbColor rgb="00005050"/>
      <rgbColor rgb="000080FF"/>
      <rgbColor rgb="00A0D0FF"/>
      <rgbColor rgb="00B0FFFF"/>
      <rgbColor rgb="0070FFFF"/>
      <rgbColor rgb="00005000"/>
      <rgbColor rgb="00B0FFB0"/>
      <rgbColor rgb="00FFFF90"/>
      <rgbColor rgb="00FFCC00"/>
      <rgbColor rgb="00500000"/>
      <rgbColor rgb="00FFB0B0"/>
      <rgbColor rgb="00FFB870"/>
      <rgbColor rgb="00FF8000"/>
      <rgbColor rgb="00FF6000"/>
      <rgbColor rgb="00500050"/>
      <rgbColor rgb="00FFB0FF"/>
      <rgbColor rgb="00FFA0D0"/>
      <rgbColor rgb="00FF80C0"/>
      <rgbColor rgb="00FF0080"/>
      <rgbColor rgb="00909090"/>
      <rgbColor rgb="00E0B090"/>
      <rgbColor rgb="00B07050"/>
      <rgbColor rgb="00FFFFFF"/>
      <rgbColor rgb="00FFFFFF"/>
      <rgbColor rgb="00FFFFFF"/>
      <rgbColor rgb="00804040"/>
      <rgbColor rgb="00200000"/>
      <rgbColor rgb="00400000"/>
      <rgbColor rgb="00600000"/>
      <rgbColor rgb="00800000"/>
      <rgbColor rgb="009F0000"/>
      <rgbColor rgb="00BF0000"/>
      <rgbColor rgb="00DF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0C0C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C0C0C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election activeCell="A8" sqref="A8"/>
    </sheetView>
  </sheetViews>
  <sheetFormatPr defaultColWidth="116.140625" defaultRowHeight="12.75" x14ac:dyDescent="0.2"/>
  <cols>
    <col min="1" max="16384" width="116.140625" style="26"/>
  </cols>
  <sheetData>
    <row r="1" spans="1:2" x14ac:dyDescent="0.2">
      <c r="A1" s="31" t="s">
        <v>161</v>
      </c>
      <c r="B1" s="27"/>
    </row>
    <row r="2" spans="1:2" x14ac:dyDescent="0.2">
      <c r="A2" s="28"/>
      <c r="B2" s="27"/>
    </row>
    <row r="3" spans="1:2" ht="51" x14ac:dyDescent="0.2">
      <c r="A3" s="28" t="s">
        <v>151</v>
      </c>
    </row>
    <row r="4" spans="1:2" x14ac:dyDescent="0.2">
      <c r="A4" s="27"/>
    </row>
    <row r="5" spans="1:2" ht="25.5" x14ac:dyDescent="0.2">
      <c r="A5" s="30" t="s">
        <v>29</v>
      </c>
    </row>
    <row r="7" spans="1:2" ht="63.75" x14ac:dyDescent="0.2">
      <c r="A7" s="28" t="s">
        <v>176</v>
      </c>
    </row>
    <row r="8" spans="1:2" x14ac:dyDescent="0.2">
      <c r="A8" s="27"/>
    </row>
    <row r="9" spans="1:2" ht="127.5" x14ac:dyDescent="0.2">
      <c r="A9" s="29" t="s">
        <v>152</v>
      </c>
    </row>
    <row r="11" spans="1:2" ht="38.25" x14ac:dyDescent="0.2">
      <c r="A11" s="29" t="s">
        <v>153</v>
      </c>
    </row>
    <row r="13" spans="1:2" ht="25.5" x14ac:dyDescent="0.2">
      <c r="A13" s="29" t="s">
        <v>154</v>
      </c>
      <c r="B13" s="25"/>
    </row>
    <row r="15" spans="1:2" x14ac:dyDescent="0.2">
      <c r="A15" s="29" t="s">
        <v>155</v>
      </c>
    </row>
    <row r="17" spans="1:1" ht="127.5" x14ac:dyDescent="0.2">
      <c r="A17" s="28" t="s">
        <v>150</v>
      </c>
    </row>
    <row r="19" spans="1:1" ht="76.5" x14ac:dyDescent="0.2">
      <c r="A19" s="25" t="s">
        <v>33</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11"/>
  <sheetViews>
    <sheetView workbookViewId="0">
      <selection activeCell="K2" sqref="K2"/>
    </sheetView>
  </sheetViews>
  <sheetFormatPr defaultRowHeight="12.75" x14ac:dyDescent="0.2"/>
  <sheetData>
    <row r="1" spans="1:12" x14ac:dyDescent="0.2">
      <c r="A1" s="36" t="s">
        <v>44</v>
      </c>
      <c r="B1" s="34"/>
      <c r="C1" s="36" t="s">
        <v>108</v>
      </c>
      <c r="D1" s="34"/>
      <c r="E1" s="36" t="s">
        <v>111</v>
      </c>
      <c r="F1" s="34"/>
      <c r="G1" s="36" t="s">
        <v>81</v>
      </c>
      <c r="H1" s="34"/>
      <c r="I1" s="36" t="s">
        <v>38</v>
      </c>
      <c r="J1" s="34"/>
      <c r="K1" s="36" t="s">
        <v>20</v>
      </c>
      <c r="L1" s="34"/>
    </row>
    <row r="2" spans="1:12" x14ac:dyDescent="0.2">
      <c r="A2" s="3">
        <f>VLOOKUP(B2,Scale!$A$2:$B$13,2,FALSE)</f>
        <v>4</v>
      </c>
      <c r="B2" s="12" t="s">
        <v>6</v>
      </c>
      <c r="C2" s="3">
        <f>VLOOKUP(D2,Scale!$A$2:$B$13,2,FALSE)</f>
        <v>4</v>
      </c>
      <c r="D2" s="12" t="s">
        <v>6</v>
      </c>
      <c r="E2" s="3">
        <f>VLOOKUP(F2,Scale!$A$2:$B$13,2,FALSE)</f>
        <v>4</v>
      </c>
      <c r="F2" s="12" t="s">
        <v>6</v>
      </c>
      <c r="G2" s="3">
        <f>VLOOKUP(H2,Scale!$A$2:$B$13,2,FALSE)</f>
        <v>4</v>
      </c>
      <c r="H2" s="12" t="s">
        <v>6</v>
      </c>
      <c r="I2" s="3">
        <f>VLOOKUP(J2,Scale!$A$2:$B$13,2,FALSE)</f>
        <v>4</v>
      </c>
      <c r="J2" s="12" t="s">
        <v>6</v>
      </c>
      <c r="K2" s="4">
        <f>A2*0.2+C2*0.2+E2*0.2+G2*0.2+I2*0.2</f>
        <v>4</v>
      </c>
      <c r="L2" s="7" t="str">
        <f>HLOOKUP(K2,Scale!$E$13:$I$15,3,1)</f>
        <v>A</v>
      </c>
    </row>
    <row r="4" spans="1:12" x14ac:dyDescent="0.2">
      <c r="A4" t="s">
        <v>103</v>
      </c>
    </row>
    <row r="5" spans="1:12" x14ac:dyDescent="0.2">
      <c r="A5" t="s">
        <v>104</v>
      </c>
    </row>
    <row r="6" spans="1:12" x14ac:dyDescent="0.2">
      <c r="A6" t="s">
        <v>105</v>
      </c>
    </row>
    <row r="7" spans="1:12" x14ac:dyDescent="0.2">
      <c r="A7" t="s">
        <v>106</v>
      </c>
    </row>
    <row r="8" spans="1:12" x14ac:dyDescent="0.2">
      <c r="A8" t="s">
        <v>107</v>
      </c>
    </row>
    <row r="10" spans="1:12" x14ac:dyDescent="0.2">
      <c r="A10" t="s">
        <v>40</v>
      </c>
    </row>
    <row r="11" spans="1:12" x14ac:dyDescent="0.2">
      <c r="A11" t="s">
        <v>39</v>
      </c>
    </row>
  </sheetData>
  <mergeCells count="6">
    <mergeCell ref="K1:L1"/>
    <mergeCell ref="A1:B1"/>
    <mergeCell ref="C1:D1"/>
    <mergeCell ref="E1:F1"/>
    <mergeCell ref="G1:H1"/>
    <mergeCell ref="I1:J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2"/>
  <sheetViews>
    <sheetView workbookViewId="0">
      <selection activeCell="M3" sqref="M3"/>
    </sheetView>
  </sheetViews>
  <sheetFormatPr defaultRowHeight="12.75" x14ac:dyDescent="0.2"/>
  <cols>
    <col min="13" max="13" width="9.140625" customWidth="1"/>
  </cols>
  <sheetData>
    <row r="1" spans="1:14" x14ac:dyDescent="0.2">
      <c r="A1" s="36" t="s">
        <v>48</v>
      </c>
      <c r="B1" s="34"/>
      <c r="C1" s="36" t="s">
        <v>128</v>
      </c>
      <c r="D1" s="34"/>
      <c r="E1" s="36" t="s">
        <v>49</v>
      </c>
      <c r="F1" s="34"/>
      <c r="G1" s="36" t="s">
        <v>17</v>
      </c>
      <c r="H1" s="34"/>
      <c r="I1" s="36" t="s">
        <v>18</v>
      </c>
      <c r="J1" s="34"/>
      <c r="K1" s="36" t="s">
        <v>50</v>
      </c>
      <c r="L1" s="34"/>
      <c r="M1" s="36" t="s">
        <v>20</v>
      </c>
      <c r="N1" s="34"/>
    </row>
    <row r="2" spans="1:14" x14ac:dyDescent="0.2">
      <c r="A2" s="3">
        <f>VLOOKUP(B2,Scale!$A$2:$B$13,2,FALSE)</f>
        <v>4</v>
      </c>
      <c r="B2" s="12" t="s">
        <v>6</v>
      </c>
      <c r="C2" s="3">
        <f>VLOOKUP(D2,Scale!$A$2:$B$13,2,FALSE)</f>
        <v>4</v>
      </c>
      <c r="D2" s="12" t="s">
        <v>6</v>
      </c>
      <c r="E2" s="3">
        <f>VLOOKUP(F2,Scale!$A$2:$B$13,2,FALSE)</f>
        <v>4</v>
      </c>
      <c r="F2" s="12" t="s">
        <v>6</v>
      </c>
      <c r="G2" s="3">
        <f>VLOOKUP(H2,Scale!$A$2:$B$13,2,FALSE)</f>
        <v>4</v>
      </c>
      <c r="H2" s="12" t="s">
        <v>6</v>
      </c>
      <c r="I2" s="3">
        <f>VLOOKUP(J2,Scale!$A$2:$B$13,2,FALSE)</f>
        <v>4</v>
      </c>
      <c r="J2" s="12" t="s">
        <v>6</v>
      </c>
      <c r="K2" s="3">
        <f>VLOOKUP(L2,Scale!$A$2:$B$13,2,FALSE)</f>
        <v>4</v>
      </c>
      <c r="L2" s="3" t="s">
        <v>6</v>
      </c>
      <c r="M2" s="4">
        <f>A2*0.05+C2*0.05+E2*0.05+G2*0.25+I2*0.3+K2*0.3</f>
        <v>4</v>
      </c>
      <c r="N2" s="7" t="str">
        <f>HLOOKUP(M2,Scale!$E$13:$I$15,3,1)</f>
        <v>A</v>
      </c>
    </row>
    <row r="4" spans="1:14" x14ac:dyDescent="0.2">
      <c r="A4" t="s">
        <v>46</v>
      </c>
    </row>
    <row r="5" spans="1:14" x14ac:dyDescent="0.2">
      <c r="A5" t="s">
        <v>127</v>
      </c>
    </row>
    <row r="6" spans="1:14" x14ac:dyDescent="0.2">
      <c r="A6" t="s">
        <v>172</v>
      </c>
    </row>
    <row r="7" spans="1:14" x14ac:dyDescent="0.2">
      <c r="A7" t="s">
        <v>47</v>
      </c>
    </row>
    <row r="8" spans="1:14" x14ac:dyDescent="0.2">
      <c r="A8" t="s">
        <v>157</v>
      </c>
    </row>
    <row r="9" spans="1:14" x14ac:dyDescent="0.2">
      <c r="A9" t="s">
        <v>171</v>
      </c>
    </row>
    <row r="11" spans="1:14" x14ac:dyDescent="0.2">
      <c r="A11" t="s">
        <v>40</v>
      </c>
    </row>
    <row r="12" spans="1:14" x14ac:dyDescent="0.2">
      <c r="A12" t="s">
        <v>39</v>
      </c>
    </row>
  </sheetData>
  <mergeCells count="7">
    <mergeCell ref="M1:N1"/>
    <mergeCell ref="A1:B1"/>
    <mergeCell ref="C1:D1"/>
    <mergeCell ref="E1:F1"/>
    <mergeCell ref="G1:H1"/>
    <mergeCell ref="K1:L1"/>
    <mergeCell ref="I1:J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F5971-74A7-4B6B-A438-430E0B7680DA}">
  <dimension ref="A1:L11"/>
  <sheetViews>
    <sheetView workbookViewId="0">
      <selection activeCell="K3" sqref="K3"/>
    </sheetView>
  </sheetViews>
  <sheetFormatPr defaultRowHeight="12.75" x14ac:dyDescent="0.2"/>
  <sheetData>
    <row r="1" spans="1:12" x14ac:dyDescent="0.2">
      <c r="A1" s="36" t="s">
        <v>179</v>
      </c>
      <c r="B1" s="34"/>
      <c r="C1" s="36" t="s">
        <v>61</v>
      </c>
      <c r="D1" s="34"/>
      <c r="E1" s="36" t="s">
        <v>178</v>
      </c>
      <c r="F1" s="34"/>
      <c r="G1" s="36" t="s">
        <v>58</v>
      </c>
      <c r="H1" s="34"/>
      <c r="I1" s="36" t="s">
        <v>83</v>
      </c>
      <c r="J1" s="34"/>
      <c r="K1" s="36" t="s">
        <v>20</v>
      </c>
      <c r="L1" s="34"/>
    </row>
    <row r="2" spans="1:12" x14ac:dyDescent="0.2">
      <c r="A2" s="3">
        <f>VLOOKUP(B2,Scale!$A$2:$B$13,2,FALSE)</f>
        <v>4</v>
      </c>
      <c r="B2" s="12" t="s">
        <v>6</v>
      </c>
      <c r="C2" s="3">
        <f>VLOOKUP(D2,Scale!$A$2:$B$13,2,FALSE)</f>
        <v>4</v>
      </c>
      <c r="D2" s="12" t="s">
        <v>6</v>
      </c>
      <c r="E2" s="3">
        <f>VLOOKUP(F2,Scale!$A$2:$B$13,2,FALSE)</f>
        <v>4</v>
      </c>
      <c r="F2" s="12" t="s">
        <v>6</v>
      </c>
      <c r="G2" s="3">
        <f>VLOOKUP(H2,Scale!$A$2:$B$13,2,FALSE)</f>
        <v>4</v>
      </c>
      <c r="H2" s="12" t="s">
        <v>6</v>
      </c>
      <c r="I2" s="3">
        <f>VLOOKUP(J2,Scale!$A$2:$B$13,2,FALSE)</f>
        <v>4</v>
      </c>
      <c r="J2" s="3" t="s">
        <v>6</v>
      </c>
      <c r="K2" s="4">
        <f>A2*0.1+C2*0.15+E2*0.25+G2*0.25+I2*0.25</f>
        <v>4</v>
      </c>
      <c r="L2" s="7" t="str">
        <f>HLOOKUP(K2,Scale!$E$13:$I$15,3,1)</f>
        <v>A</v>
      </c>
    </row>
    <row r="4" spans="1:12" x14ac:dyDescent="0.2">
      <c r="A4" t="s">
        <v>180</v>
      </c>
    </row>
    <row r="5" spans="1:12" x14ac:dyDescent="0.2">
      <c r="A5" t="s">
        <v>181</v>
      </c>
    </row>
    <row r="6" spans="1:12" x14ac:dyDescent="0.2">
      <c r="A6" t="s">
        <v>177</v>
      </c>
    </row>
    <row r="7" spans="1:12" x14ac:dyDescent="0.2">
      <c r="A7" t="s">
        <v>182</v>
      </c>
    </row>
    <row r="8" spans="1:12" x14ac:dyDescent="0.2">
      <c r="A8" t="s">
        <v>121</v>
      </c>
    </row>
    <row r="10" spans="1:12" x14ac:dyDescent="0.2">
      <c r="A10" t="s">
        <v>40</v>
      </c>
    </row>
    <row r="11" spans="1:12" x14ac:dyDescent="0.2">
      <c r="A11" t="s">
        <v>39</v>
      </c>
    </row>
  </sheetData>
  <mergeCells count="6">
    <mergeCell ref="K1:L1"/>
    <mergeCell ref="A1:B1"/>
    <mergeCell ref="C1:D1"/>
    <mergeCell ref="E1:F1"/>
    <mergeCell ref="G1:H1"/>
    <mergeCell ref="I1:J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1"/>
  <sheetViews>
    <sheetView workbookViewId="0">
      <selection activeCell="A6" sqref="A6"/>
    </sheetView>
  </sheetViews>
  <sheetFormatPr defaultRowHeight="12.75" x14ac:dyDescent="0.2"/>
  <sheetData>
    <row r="1" spans="1:12" x14ac:dyDescent="0.2">
      <c r="A1" s="36" t="s">
        <v>48</v>
      </c>
      <c r="B1" s="34"/>
      <c r="C1" s="36" t="s">
        <v>129</v>
      </c>
      <c r="D1" s="34"/>
      <c r="E1" s="36" t="s">
        <v>82</v>
      </c>
      <c r="F1" s="34"/>
      <c r="G1" s="36" t="s">
        <v>83</v>
      </c>
      <c r="H1" s="34"/>
      <c r="I1" s="36" t="s">
        <v>118</v>
      </c>
      <c r="J1" s="34"/>
      <c r="K1" s="36" t="s">
        <v>20</v>
      </c>
      <c r="L1" s="34"/>
    </row>
    <row r="2" spans="1:12" x14ac:dyDescent="0.2">
      <c r="A2" s="3">
        <f>VLOOKUP(B2,Scale!$A$2:$B$13,2,FALSE)</f>
        <v>4</v>
      </c>
      <c r="B2" s="12" t="s">
        <v>6</v>
      </c>
      <c r="C2" s="3">
        <f>VLOOKUP(D2,Scale!$A$2:$B$13,2,FALSE)</f>
        <v>4</v>
      </c>
      <c r="D2" s="12" t="s">
        <v>6</v>
      </c>
      <c r="E2" s="3">
        <f>VLOOKUP(F2,Scale!$A$2:$B$13,2,FALSE)</f>
        <v>4</v>
      </c>
      <c r="F2" s="12" t="s">
        <v>6</v>
      </c>
      <c r="G2" s="3">
        <f>VLOOKUP(H2,Scale!$A$2:$B$13,2,FALSE)</f>
        <v>4</v>
      </c>
      <c r="H2" s="12" t="s">
        <v>6</v>
      </c>
      <c r="I2" s="3">
        <f>VLOOKUP(J2,Scale!$A$2:$B$13,2,FALSE)</f>
        <v>4</v>
      </c>
      <c r="J2" s="12" t="s">
        <v>6</v>
      </c>
      <c r="K2" s="4">
        <f>A2*0.05+C2*0.15+E2*0.2+G2*0.25+I2*0.35</f>
        <v>4</v>
      </c>
      <c r="L2" s="7" t="str">
        <f>HLOOKUP(K2,Scale!$E$13:$I$15,3,1)</f>
        <v>A</v>
      </c>
    </row>
    <row r="4" spans="1:12" x14ac:dyDescent="0.2">
      <c r="A4" t="s">
        <v>46</v>
      </c>
    </row>
    <row r="5" spans="1:12" x14ac:dyDescent="0.2">
      <c r="A5" t="s">
        <v>64</v>
      </c>
    </row>
    <row r="6" spans="1:12" x14ac:dyDescent="0.2">
      <c r="A6" t="s">
        <v>148</v>
      </c>
    </row>
    <row r="7" spans="1:12" x14ac:dyDescent="0.2">
      <c r="A7" t="s">
        <v>109</v>
      </c>
    </row>
    <row r="8" spans="1:12" x14ac:dyDescent="0.2">
      <c r="A8" t="s">
        <v>147</v>
      </c>
    </row>
    <row r="10" spans="1:12" x14ac:dyDescent="0.2">
      <c r="A10" t="s">
        <v>40</v>
      </c>
    </row>
    <row r="11" spans="1:12" x14ac:dyDescent="0.2">
      <c r="A11" t="s">
        <v>39</v>
      </c>
    </row>
  </sheetData>
  <mergeCells count="6">
    <mergeCell ref="K1:L1"/>
    <mergeCell ref="A1:B1"/>
    <mergeCell ref="C1:D1"/>
    <mergeCell ref="E1:F1"/>
    <mergeCell ref="G1:H1"/>
    <mergeCell ref="I1:J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11"/>
  <sheetViews>
    <sheetView workbookViewId="0">
      <selection activeCell="A4" sqref="A4"/>
    </sheetView>
  </sheetViews>
  <sheetFormatPr defaultRowHeight="12.75" x14ac:dyDescent="0.2"/>
  <sheetData>
    <row r="1" spans="1:12" x14ac:dyDescent="0.2">
      <c r="A1" s="36" t="s">
        <v>61</v>
      </c>
      <c r="B1" s="34"/>
      <c r="C1" s="36" t="s">
        <v>116</v>
      </c>
      <c r="D1" s="34"/>
      <c r="E1" s="36" t="s">
        <v>117</v>
      </c>
      <c r="F1" s="34"/>
      <c r="G1" s="36" t="s">
        <v>38</v>
      </c>
      <c r="H1" s="34"/>
      <c r="I1" s="36" t="s">
        <v>118</v>
      </c>
      <c r="J1" s="34"/>
      <c r="K1" s="36" t="s">
        <v>20</v>
      </c>
      <c r="L1" s="34"/>
    </row>
    <row r="2" spans="1:12" x14ac:dyDescent="0.2">
      <c r="A2" s="3">
        <f>VLOOKUP(B2,Scale!$A$2:$B$13,2,FALSE)</f>
        <v>4</v>
      </c>
      <c r="B2" s="12" t="s">
        <v>6</v>
      </c>
      <c r="C2" s="3">
        <f>VLOOKUP(D2,Scale!$A$2:$B$13,2,FALSE)</f>
        <v>4</v>
      </c>
      <c r="D2" s="12" t="s">
        <v>6</v>
      </c>
      <c r="E2" s="3">
        <f>VLOOKUP(F2,Scale!$A$2:$B$13,2,FALSE)</f>
        <v>4</v>
      </c>
      <c r="F2" s="12" t="s">
        <v>6</v>
      </c>
      <c r="G2" s="3">
        <f>VLOOKUP(H2,Scale!$A$2:$B$13,2,FALSE)</f>
        <v>4</v>
      </c>
      <c r="H2" s="12" t="s">
        <v>6</v>
      </c>
      <c r="I2" s="3">
        <f>VLOOKUP(J2,Scale!$A$2:$B$13,2,FALSE)</f>
        <v>4</v>
      </c>
      <c r="J2" s="12" t="s">
        <v>6</v>
      </c>
      <c r="K2" s="4">
        <f>A2*0.15+C2*0.2+E2*0.15+G2*0.25+I2*0.25</f>
        <v>4</v>
      </c>
      <c r="L2" s="7" t="str">
        <f>HLOOKUP(K2,Scale!$E$13:$I$15,3,1)</f>
        <v>A</v>
      </c>
    </row>
    <row r="4" spans="1:12" x14ac:dyDescent="0.2">
      <c r="A4" t="s">
        <v>110</v>
      </c>
    </row>
    <row r="5" spans="1:12" x14ac:dyDescent="0.2">
      <c r="A5" t="s">
        <v>119</v>
      </c>
    </row>
    <row r="6" spans="1:12" x14ac:dyDescent="0.2">
      <c r="A6" t="s">
        <v>120</v>
      </c>
    </row>
    <row r="7" spans="1:12" x14ac:dyDescent="0.2">
      <c r="A7" t="s">
        <v>121</v>
      </c>
    </row>
    <row r="8" spans="1:12" x14ac:dyDescent="0.2">
      <c r="A8" t="s">
        <v>122</v>
      </c>
    </row>
    <row r="10" spans="1:12" x14ac:dyDescent="0.2">
      <c r="A10" t="s">
        <v>40</v>
      </c>
    </row>
    <row r="11" spans="1:12" x14ac:dyDescent="0.2">
      <c r="A11" t="s">
        <v>39</v>
      </c>
    </row>
  </sheetData>
  <mergeCells count="6">
    <mergeCell ref="K1:L1"/>
    <mergeCell ref="A1:B1"/>
    <mergeCell ref="C1:D1"/>
    <mergeCell ref="E1:F1"/>
    <mergeCell ref="G1:H1"/>
    <mergeCell ref="I1:J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11"/>
  <sheetViews>
    <sheetView workbookViewId="0">
      <selection sqref="A1:L11"/>
    </sheetView>
  </sheetViews>
  <sheetFormatPr defaultRowHeight="12.75" x14ac:dyDescent="0.2"/>
  <sheetData>
    <row r="1" spans="1:12" x14ac:dyDescent="0.2">
      <c r="A1" s="36" t="s">
        <v>88</v>
      </c>
      <c r="B1" s="34"/>
      <c r="C1" s="36" t="s">
        <v>44</v>
      </c>
      <c r="D1" s="34"/>
      <c r="E1" s="36" t="s">
        <v>58</v>
      </c>
      <c r="F1" s="34"/>
      <c r="G1" s="36" t="s">
        <v>102</v>
      </c>
      <c r="H1" s="34"/>
      <c r="I1" s="36" t="s">
        <v>38</v>
      </c>
      <c r="J1" s="34"/>
      <c r="K1" s="36" t="s">
        <v>20</v>
      </c>
      <c r="L1" s="34"/>
    </row>
    <row r="2" spans="1:12" x14ac:dyDescent="0.2">
      <c r="A2" s="3">
        <f>VLOOKUP(B2,Scale!$A$2:$B$13,2,FALSE)</f>
        <v>4</v>
      </c>
      <c r="B2" s="12" t="s">
        <v>6</v>
      </c>
      <c r="C2" s="3">
        <f>VLOOKUP(D2,Scale!$A$2:$B$13,2,FALSE)</f>
        <v>4</v>
      </c>
      <c r="D2" s="12" t="s">
        <v>6</v>
      </c>
      <c r="E2" s="3">
        <f>VLOOKUP(F2,Scale!$A$2:$B$13,2,FALSE)</f>
        <v>4</v>
      </c>
      <c r="F2" s="12" t="s">
        <v>6</v>
      </c>
      <c r="G2" s="3">
        <f>VLOOKUP(H2,Scale!$A$2:$B$13,2,FALSE)</f>
        <v>4</v>
      </c>
      <c r="H2" s="12" t="s">
        <v>6</v>
      </c>
      <c r="I2" s="3">
        <f>VLOOKUP(J2,Scale!$A$2:$B$13,2,FALSE)</f>
        <v>4</v>
      </c>
      <c r="J2" s="12" t="s">
        <v>6</v>
      </c>
      <c r="K2" s="4">
        <f>A2*0.05+C2*0.1+E2*0.25+G2*0.25+I2*0.35</f>
        <v>4</v>
      </c>
      <c r="L2" s="7" t="str">
        <f>HLOOKUP(K2,Scale!$E$13:$I$15,3,1)</f>
        <v>A</v>
      </c>
    </row>
    <row r="4" spans="1:12" x14ac:dyDescent="0.2">
      <c r="A4" t="s">
        <v>99</v>
      </c>
    </row>
    <row r="5" spans="1:12" x14ac:dyDescent="0.2">
      <c r="A5" t="s">
        <v>100</v>
      </c>
    </row>
    <row r="6" spans="1:12" x14ac:dyDescent="0.2">
      <c r="A6" t="s">
        <v>56</v>
      </c>
    </row>
    <row r="7" spans="1:12" x14ac:dyDescent="0.2">
      <c r="A7" t="s">
        <v>101</v>
      </c>
    </row>
    <row r="8" spans="1:12" x14ac:dyDescent="0.2">
      <c r="A8" t="s">
        <v>55</v>
      </c>
    </row>
    <row r="10" spans="1:12" x14ac:dyDescent="0.2">
      <c r="A10" t="s">
        <v>40</v>
      </c>
    </row>
    <row r="11" spans="1:12" x14ac:dyDescent="0.2">
      <c r="A11" t="s">
        <v>39</v>
      </c>
    </row>
  </sheetData>
  <mergeCells count="6">
    <mergeCell ref="K1:L1"/>
    <mergeCell ref="A1:B1"/>
    <mergeCell ref="C1:D1"/>
    <mergeCell ref="E1:F1"/>
    <mergeCell ref="G1:H1"/>
    <mergeCell ref="I1:J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6"/>
  <sheetViews>
    <sheetView workbookViewId="0">
      <selection sqref="A1:L11"/>
    </sheetView>
  </sheetViews>
  <sheetFormatPr defaultRowHeight="12.75" x14ac:dyDescent="0.2"/>
  <sheetData>
    <row r="1" spans="1:13" x14ac:dyDescent="0.2">
      <c r="A1" s="36" t="s">
        <v>115</v>
      </c>
      <c r="B1" s="34"/>
      <c r="C1" s="36" t="s">
        <v>44</v>
      </c>
      <c r="D1" s="34"/>
      <c r="E1" s="36" t="s">
        <v>57</v>
      </c>
      <c r="F1" s="34"/>
      <c r="G1" s="36" t="s">
        <v>38</v>
      </c>
      <c r="H1" s="34"/>
      <c r="I1" s="36" t="s">
        <v>58</v>
      </c>
      <c r="J1" s="34"/>
      <c r="K1" s="36" t="s">
        <v>20</v>
      </c>
      <c r="L1" s="34"/>
      <c r="M1" s="19"/>
    </row>
    <row r="2" spans="1:13" x14ac:dyDescent="0.2">
      <c r="A2" s="3">
        <f>VLOOKUP(B2,Scale!$A$2:$B$13,2,FALSE)</f>
        <v>4</v>
      </c>
      <c r="B2" s="12" t="s">
        <v>6</v>
      </c>
      <c r="C2" s="3">
        <f>VLOOKUP(D2,Scale!$A$2:$B$13,2,FALSE)</f>
        <v>4</v>
      </c>
      <c r="D2" s="12" t="s">
        <v>6</v>
      </c>
      <c r="E2" s="3">
        <f>VLOOKUP(F2,Scale!$A$2:$B$13,2,FALSE)</f>
        <v>4</v>
      </c>
      <c r="F2" s="12" t="s">
        <v>6</v>
      </c>
      <c r="G2" s="3">
        <f>VLOOKUP(H2,Scale!$A$2:$B$13,2,FALSE)</f>
        <v>4</v>
      </c>
      <c r="H2" s="12" t="s">
        <v>6</v>
      </c>
      <c r="I2" s="3">
        <f>VLOOKUP(J2,Scale!$A$2:$B$13,2,FALSE)</f>
        <v>4</v>
      </c>
      <c r="J2" s="12" t="s">
        <v>6</v>
      </c>
      <c r="K2" s="4">
        <f>A2*0.05+C2*0.15+E2*0.2+G2*0.3+I2*0.3</f>
        <v>4</v>
      </c>
      <c r="L2" s="7" t="str">
        <f>HLOOKUP(K2,Scale!$E$13:$I$15,3,1)</f>
        <v>A</v>
      </c>
    </row>
    <row r="4" spans="1:13" x14ac:dyDescent="0.2">
      <c r="A4" t="s">
        <v>99</v>
      </c>
    </row>
    <row r="5" spans="1:13" x14ac:dyDescent="0.2">
      <c r="A5" t="s">
        <v>64</v>
      </c>
    </row>
    <row r="6" spans="1:13" x14ac:dyDescent="0.2">
      <c r="A6" t="s">
        <v>89</v>
      </c>
    </row>
    <row r="7" spans="1:13" x14ac:dyDescent="0.2">
      <c r="A7" t="s">
        <v>126</v>
      </c>
    </row>
    <row r="8" spans="1:13" x14ac:dyDescent="0.2">
      <c r="A8" t="s">
        <v>59</v>
      </c>
    </row>
    <row r="10" spans="1:13" x14ac:dyDescent="0.2">
      <c r="A10" t="s">
        <v>40</v>
      </c>
      <c r="M10" s="19"/>
    </row>
    <row r="11" spans="1:13" x14ac:dyDescent="0.2">
      <c r="A11" t="s">
        <v>39</v>
      </c>
    </row>
    <row r="13" spans="1:13" x14ac:dyDescent="0.2">
      <c r="A13" s="15"/>
    </row>
    <row r="14" spans="1:13" x14ac:dyDescent="0.2">
      <c r="A14" s="15"/>
    </row>
    <row r="15" spans="1:13" x14ac:dyDescent="0.2">
      <c r="A15" s="15"/>
    </row>
    <row r="16" spans="1:13" x14ac:dyDescent="0.2">
      <c r="A16" s="15"/>
    </row>
  </sheetData>
  <mergeCells count="6">
    <mergeCell ref="K1:L1"/>
    <mergeCell ref="A1:B1"/>
    <mergeCell ref="E1:F1"/>
    <mergeCell ref="G1:H1"/>
    <mergeCell ref="I1:J1"/>
    <mergeCell ref="C1:D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02B28-B77B-46B3-A919-59237D6A4E17}">
  <dimension ref="A1:L11"/>
  <sheetViews>
    <sheetView workbookViewId="0">
      <selection activeCell="C17" sqref="C17"/>
    </sheetView>
  </sheetViews>
  <sheetFormatPr defaultRowHeight="12.75" x14ac:dyDescent="0.2"/>
  <sheetData>
    <row r="1" spans="1:12" x14ac:dyDescent="0.2">
      <c r="A1" s="36" t="s">
        <v>115</v>
      </c>
      <c r="B1" s="34"/>
      <c r="C1" s="36" t="s">
        <v>44</v>
      </c>
      <c r="D1" s="34"/>
      <c r="E1" s="36" t="s">
        <v>57</v>
      </c>
      <c r="F1" s="34"/>
      <c r="G1" s="36" t="s">
        <v>38</v>
      </c>
      <c r="H1" s="34"/>
      <c r="I1" s="36" t="s">
        <v>58</v>
      </c>
      <c r="J1" s="34"/>
      <c r="K1" s="36" t="s">
        <v>20</v>
      </c>
      <c r="L1" s="34"/>
    </row>
    <row r="2" spans="1:12" x14ac:dyDescent="0.2">
      <c r="A2" s="3">
        <f>VLOOKUP(B2,Scale!$A$2:$B$13,2,FALSE)</f>
        <v>4</v>
      </c>
      <c r="B2" s="12" t="s">
        <v>6</v>
      </c>
      <c r="C2" s="3">
        <f>VLOOKUP(D2,Scale!$A$2:$B$13,2,FALSE)</f>
        <v>4</v>
      </c>
      <c r="D2" s="12" t="s">
        <v>6</v>
      </c>
      <c r="E2" s="3">
        <f>VLOOKUP(F2,Scale!$A$2:$B$13,2,FALSE)</f>
        <v>4</v>
      </c>
      <c r="F2" s="12" t="s">
        <v>6</v>
      </c>
      <c r="G2" s="3">
        <f>VLOOKUP(H2,Scale!$A$2:$B$13,2,FALSE)</f>
        <v>4</v>
      </c>
      <c r="H2" s="12" t="s">
        <v>6</v>
      </c>
      <c r="I2" s="3">
        <f>VLOOKUP(J2,Scale!$A$2:$B$13,2,FALSE)</f>
        <v>4</v>
      </c>
      <c r="J2" s="12" t="s">
        <v>6</v>
      </c>
      <c r="K2" s="4">
        <f>A2*0.05+C2*0.15+E2*0.2+G2*0.3+I2*0.3</f>
        <v>4</v>
      </c>
      <c r="L2" s="7" t="str">
        <f>HLOOKUP(K2,Scale!$E$13:$I$15,3,1)</f>
        <v>A</v>
      </c>
    </row>
    <row r="4" spans="1:12" x14ac:dyDescent="0.2">
      <c r="A4" t="s">
        <v>99</v>
      </c>
    </row>
    <row r="5" spans="1:12" x14ac:dyDescent="0.2">
      <c r="A5" t="s">
        <v>64</v>
      </c>
    </row>
    <row r="6" spans="1:12" x14ac:dyDescent="0.2">
      <c r="A6" t="s">
        <v>89</v>
      </c>
    </row>
    <row r="7" spans="1:12" x14ac:dyDescent="0.2">
      <c r="A7" t="s">
        <v>126</v>
      </c>
    </row>
    <row r="8" spans="1:12" x14ac:dyDescent="0.2">
      <c r="A8" t="s">
        <v>59</v>
      </c>
    </row>
    <row r="10" spans="1:12" x14ac:dyDescent="0.2">
      <c r="A10" t="s">
        <v>40</v>
      </c>
    </row>
    <row r="11" spans="1:12" x14ac:dyDescent="0.2">
      <c r="A11" t="s">
        <v>39</v>
      </c>
    </row>
  </sheetData>
  <mergeCells count="6">
    <mergeCell ref="K1:L1"/>
    <mergeCell ref="A1:B1"/>
    <mergeCell ref="C1:D1"/>
    <mergeCell ref="E1:F1"/>
    <mergeCell ref="G1:H1"/>
    <mergeCell ref="I1:J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11"/>
  <sheetViews>
    <sheetView workbookViewId="0">
      <selection activeCell="A11" sqref="A1:L11"/>
    </sheetView>
  </sheetViews>
  <sheetFormatPr defaultRowHeight="12.75" x14ac:dyDescent="0.2"/>
  <sheetData>
    <row r="1" spans="1:12" x14ac:dyDescent="0.2">
      <c r="A1" s="36" t="s">
        <v>48</v>
      </c>
      <c r="B1" s="34"/>
      <c r="C1" s="36" t="s">
        <v>61</v>
      </c>
      <c r="D1" s="34"/>
      <c r="E1" s="36" t="s">
        <v>62</v>
      </c>
      <c r="F1" s="34"/>
      <c r="G1" s="36" t="s">
        <v>38</v>
      </c>
      <c r="H1" s="34"/>
      <c r="I1" s="36" t="s">
        <v>58</v>
      </c>
      <c r="J1" s="34"/>
      <c r="K1" s="36" t="s">
        <v>20</v>
      </c>
      <c r="L1" s="34"/>
    </row>
    <row r="2" spans="1:12" x14ac:dyDescent="0.2">
      <c r="A2" s="3">
        <f>VLOOKUP(B2,Scale!$A$2:$B$13,2,FALSE)</f>
        <v>4</v>
      </c>
      <c r="B2" s="12" t="s">
        <v>6</v>
      </c>
      <c r="C2" s="3">
        <f>VLOOKUP(D2,Scale!$A$2:$B$13,2,FALSE)</f>
        <v>4</v>
      </c>
      <c r="D2" s="12" t="s">
        <v>6</v>
      </c>
      <c r="E2" s="3">
        <f>VLOOKUP(F2,Scale!$A$2:$B$13,2,FALSE)</f>
        <v>4</v>
      </c>
      <c r="F2" s="12" t="s">
        <v>6</v>
      </c>
      <c r="G2" s="3">
        <f>VLOOKUP(H2,Scale!$A$2:$B$13,2,FALSE)</f>
        <v>4</v>
      </c>
      <c r="H2" s="12" t="s">
        <v>6</v>
      </c>
      <c r="I2" s="3">
        <f>VLOOKUP(J2,Scale!$A$2:$B$13,2,FALSE)</f>
        <v>4</v>
      </c>
      <c r="J2" s="3" t="s">
        <v>6</v>
      </c>
      <c r="K2" s="4">
        <f>A2*0.05+C2*0.15+E2*0.2+G2*0.3+I2*0.3</f>
        <v>4</v>
      </c>
      <c r="L2" s="7" t="str">
        <f>HLOOKUP(K2,Scale!$E$13:$I$15,3,1)</f>
        <v>A</v>
      </c>
    </row>
    <row r="4" spans="1:12" x14ac:dyDescent="0.2">
      <c r="A4" t="s">
        <v>46</v>
      </c>
    </row>
    <row r="5" spans="1:12" x14ac:dyDescent="0.2">
      <c r="A5" t="s">
        <v>110</v>
      </c>
    </row>
    <row r="6" spans="1:12" x14ac:dyDescent="0.2">
      <c r="A6" t="s">
        <v>173</v>
      </c>
    </row>
    <row r="7" spans="1:12" x14ac:dyDescent="0.2">
      <c r="A7" t="s">
        <v>109</v>
      </c>
    </row>
    <row r="8" spans="1:12" x14ac:dyDescent="0.2">
      <c r="A8" t="s">
        <v>59</v>
      </c>
    </row>
    <row r="10" spans="1:12" x14ac:dyDescent="0.2">
      <c r="A10" t="s">
        <v>40</v>
      </c>
    </row>
    <row r="11" spans="1:12" x14ac:dyDescent="0.2">
      <c r="A11" t="s">
        <v>39</v>
      </c>
    </row>
  </sheetData>
  <mergeCells count="6">
    <mergeCell ref="K1:L1"/>
    <mergeCell ref="A1:B1"/>
    <mergeCell ref="C1:D1"/>
    <mergeCell ref="E1:F1"/>
    <mergeCell ref="G1:H1"/>
    <mergeCell ref="I1:J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87AB7-63BB-4974-95E6-FBB8B0AEB28E}">
  <dimension ref="A1:L11"/>
  <sheetViews>
    <sheetView workbookViewId="0">
      <selection activeCell="A10" sqref="A10:A11"/>
    </sheetView>
  </sheetViews>
  <sheetFormatPr defaultRowHeight="12.75" x14ac:dyDescent="0.2"/>
  <sheetData>
    <row r="1" spans="1:12" x14ac:dyDescent="0.2">
      <c r="A1" s="36" t="s">
        <v>138</v>
      </c>
      <c r="B1" s="34"/>
      <c r="C1" s="36" t="s">
        <v>139</v>
      </c>
      <c r="D1" s="34"/>
      <c r="E1" s="36" t="s">
        <v>140</v>
      </c>
      <c r="F1" s="34"/>
      <c r="G1" s="36" t="s">
        <v>38</v>
      </c>
      <c r="H1" s="34"/>
      <c r="I1" s="36" t="s">
        <v>141</v>
      </c>
      <c r="J1" s="34"/>
      <c r="K1" s="36" t="s">
        <v>20</v>
      </c>
      <c r="L1" s="34"/>
    </row>
    <row r="2" spans="1:12" x14ac:dyDescent="0.2">
      <c r="A2" s="3">
        <f>VLOOKUP(B2,Scale!$A$2:$B$13,2,FALSE)</f>
        <v>4</v>
      </c>
      <c r="B2" s="12" t="s">
        <v>6</v>
      </c>
      <c r="C2" s="3">
        <f>VLOOKUP(D2,Scale!$A$2:$B$13,2,FALSE)</f>
        <v>4</v>
      </c>
      <c r="D2" s="12" t="s">
        <v>6</v>
      </c>
      <c r="E2" s="3">
        <f>VLOOKUP(F2,Scale!$A$2:$B$13,2,FALSE)</f>
        <v>4</v>
      </c>
      <c r="F2" s="12" t="s">
        <v>6</v>
      </c>
      <c r="G2" s="3">
        <f>VLOOKUP(H2,Scale!$A$2:$B$13,2,FALSE)</f>
        <v>4</v>
      </c>
      <c r="H2" s="12" t="s">
        <v>6</v>
      </c>
      <c r="I2" s="3">
        <f>VLOOKUP(J2,Scale!$A$2:$B$13,2,FALSE)</f>
        <v>4</v>
      </c>
      <c r="J2" s="12" t="s">
        <v>6</v>
      </c>
      <c r="K2" s="4">
        <f>A2*0.15+C2*0.15+E2*0.2+G2*0.4+I2*0.1</f>
        <v>4</v>
      </c>
      <c r="L2" s="7" t="str">
        <f>HLOOKUP(K2,Scale!$E$13:$I$15,3,1)</f>
        <v>A</v>
      </c>
    </row>
    <row r="4" spans="1:12" x14ac:dyDescent="0.2">
      <c r="A4" t="s">
        <v>142</v>
      </c>
    </row>
    <row r="5" spans="1:12" x14ac:dyDescent="0.2">
      <c r="A5" t="s">
        <v>142</v>
      </c>
    </row>
    <row r="6" spans="1:12" x14ac:dyDescent="0.2">
      <c r="A6" t="s">
        <v>143</v>
      </c>
    </row>
    <row r="7" spans="1:12" x14ac:dyDescent="0.2">
      <c r="A7" t="s">
        <v>145</v>
      </c>
    </row>
    <row r="8" spans="1:12" x14ac:dyDescent="0.2">
      <c r="A8" t="s">
        <v>144</v>
      </c>
    </row>
    <row r="10" spans="1:12" x14ac:dyDescent="0.2">
      <c r="A10" t="s">
        <v>40</v>
      </c>
    </row>
    <row r="11" spans="1:12" x14ac:dyDescent="0.2">
      <c r="A11" t="s">
        <v>39</v>
      </c>
    </row>
  </sheetData>
  <mergeCells count="6">
    <mergeCell ref="K1:L1"/>
    <mergeCell ref="A1:B1"/>
    <mergeCell ref="C1:D1"/>
    <mergeCell ref="E1:F1"/>
    <mergeCell ref="G1:H1"/>
    <mergeCell ref="I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1"/>
  <sheetViews>
    <sheetView workbookViewId="0">
      <selection activeCell="F25" sqref="F25"/>
    </sheetView>
  </sheetViews>
  <sheetFormatPr defaultRowHeight="12.75" x14ac:dyDescent="0.2"/>
  <cols>
    <col min="1" max="1" width="6.5703125" customWidth="1"/>
    <col min="2" max="2" width="7.42578125" customWidth="1"/>
    <col min="4" max="4" width="5.85546875" customWidth="1"/>
    <col min="5" max="16" width="5.140625" customWidth="1"/>
  </cols>
  <sheetData>
    <row r="1" spans="1:16" x14ac:dyDescent="0.2">
      <c r="A1" s="8" t="s">
        <v>22</v>
      </c>
      <c r="B1" s="8" t="s">
        <v>27</v>
      </c>
      <c r="D1" s="6" t="s">
        <v>21</v>
      </c>
      <c r="E1" s="7">
        <v>0</v>
      </c>
      <c r="F1" s="7">
        <v>0.5</v>
      </c>
      <c r="G1" s="7">
        <v>0.85</v>
      </c>
      <c r="H1" s="7">
        <v>1.1499999999999999</v>
      </c>
      <c r="I1" s="7">
        <v>1.5</v>
      </c>
      <c r="J1" s="7">
        <v>1.85</v>
      </c>
      <c r="K1" s="7">
        <v>2.15</v>
      </c>
      <c r="L1" s="7">
        <v>2.5</v>
      </c>
      <c r="M1" s="7">
        <v>2.85</v>
      </c>
      <c r="N1" s="7">
        <v>3.15</v>
      </c>
      <c r="O1" s="7">
        <v>3.5</v>
      </c>
      <c r="P1" s="7">
        <v>3.85</v>
      </c>
    </row>
    <row r="2" spans="1:16" x14ac:dyDescent="0.2">
      <c r="A2" s="10" t="s">
        <v>19</v>
      </c>
      <c r="B2" s="9">
        <v>0</v>
      </c>
      <c r="D2" s="2" t="s">
        <v>26</v>
      </c>
      <c r="E2" s="5">
        <v>0.49</v>
      </c>
      <c r="F2" s="5">
        <v>0.84</v>
      </c>
      <c r="G2" s="5">
        <v>1.1399999999999999</v>
      </c>
      <c r="H2" s="5">
        <v>1.49</v>
      </c>
      <c r="I2" s="5">
        <v>1.84</v>
      </c>
      <c r="J2" s="5">
        <v>2.14</v>
      </c>
      <c r="K2" s="5">
        <v>2.4900000000000002</v>
      </c>
      <c r="L2" s="5">
        <v>2.84</v>
      </c>
      <c r="M2" s="5">
        <v>3.14</v>
      </c>
      <c r="N2" s="5">
        <v>3.49</v>
      </c>
      <c r="O2" s="5">
        <v>3.84</v>
      </c>
      <c r="P2" s="7">
        <v>4</v>
      </c>
    </row>
    <row r="3" spans="1:16" x14ac:dyDescent="0.2">
      <c r="A3" s="10" t="s">
        <v>15</v>
      </c>
      <c r="B3" s="9">
        <v>0.7</v>
      </c>
      <c r="D3" s="2" t="s">
        <v>22</v>
      </c>
      <c r="E3" s="5" t="s">
        <v>19</v>
      </c>
      <c r="F3" s="5" t="s">
        <v>15</v>
      </c>
      <c r="G3" s="5" t="s">
        <v>14</v>
      </c>
      <c r="H3" s="5" t="s">
        <v>16</v>
      </c>
      <c r="I3" s="5" t="s">
        <v>12</v>
      </c>
      <c r="J3" s="5" t="s">
        <v>11</v>
      </c>
      <c r="K3" s="5" t="s">
        <v>13</v>
      </c>
      <c r="L3" s="5" t="s">
        <v>9</v>
      </c>
      <c r="M3" s="5" t="s">
        <v>8</v>
      </c>
      <c r="N3" s="5" t="s">
        <v>10</v>
      </c>
      <c r="O3" s="5" t="s">
        <v>7</v>
      </c>
      <c r="P3" s="5" t="s">
        <v>6</v>
      </c>
    </row>
    <row r="4" spans="1:16" x14ac:dyDescent="0.2">
      <c r="A4" s="10" t="s">
        <v>14</v>
      </c>
      <c r="B4" s="9">
        <v>1</v>
      </c>
    </row>
    <row r="5" spans="1:16" x14ac:dyDescent="0.2">
      <c r="A5" s="10" t="s">
        <v>16</v>
      </c>
      <c r="B5" s="9">
        <v>1.3</v>
      </c>
      <c r="D5" s="6" t="s">
        <v>21</v>
      </c>
      <c r="E5" s="5">
        <v>0</v>
      </c>
      <c r="F5" s="5">
        <v>61</v>
      </c>
      <c r="G5" s="5">
        <v>64</v>
      </c>
      <c r="H5" s="5">
        <v>68</v>
      </c>
      <c r="I5" s="5">
        <v>71</v>
      </c>
      <c r="J5" s="5">
        <v>74</v>
      </c>
      <c r="K5" s="5">
        <v>78</v>
      </c>
      <c r="L5" s="5">
        <v>81</v>
      </c>
      <c r="M5" s="5">
        <v>84</v>
      </c>
      <c r="N5" s="5">
        <v>88</v>
      </c>
      <c r="O5" s="5">
        <v>91</v>
      </c>
      <c r="P5" s="5">
        <v>94</v>
      </c>
    </row>
    <row r="6" spans="1:16" x14ac:dyDescent="0.2">
      <c r="A6" s="10" t="s">
        <v>12</v>
      </c>
      <c r="B6" s="9">
        <v>1.7</v>
      </c>
      <c r="D6" s="2" t="s">
        <v>26</v>
      </c>
      <c r="E6" s="5">
        <v>60</v>
      </c>
      <c r="F6" s="5">
        <v>63</v>
      </c>
      <c r="G6" s="5">
        <v>67</v>
      </c>
      <c r="H6" s="5">
        <v>70</v>
      </c>
      <c r="I6" s="5">
        <v>73</v>
      </c>
      <c r="J6" s="5">
        <v>77</v>
      </c>
      <c r="K6" s="5">
        <v>80</v>
      </c>
      <c r="L6" s="5">
        <v>83</v>
      </c>
      <c r="M6" s="5">
        <v>87</v>
      </c>
      <c r="N6" s="5">
        <v>90</v>
      </c>
      <c r="O6" s="5">
        <v>93</v>
      </c>
      <c r="P6" s="5">
        <v>100</v>
      </c>
    </row>
    <row r="7" spans="1:16" x14ac:dyDescent="0.2">
      <c r="A7" s="10" t="s">
        <v>11</v>
      </c>
      <c r="B7" s="9">
        <v>2</v>
      </c>
      <c r="D7" s="2" t="s">
        <v>22</v>
      </c>
      <c r="E7" s="5" t="s">
        <v>19</v>
      </c>
      <c r="F7" s="5" t="s">
        <v>15</v>
      </c>
      <c r="G7" s="5" t="s">
        <v>14</v>
      </c>
      <c r="H7" s="5" t="s">
        <v>16</v>
      </c>
      <c r="I7" s="5" t="s">
        <v>12</v>
      </c>
      <c r="J7" s="5" t="s">
        <v>11</v>
      </c>
      <c r="K7" s="5" t="s">
        <v>13</v>
      </c>
      <c r="L7" s="5" t="s">
        <v>9</v>
      </c>
      <c r="M7" s="5" t="s">
        <v>8</v>
      </c>
      <c r="N7" s="5" t="s">
        <v>10</v>
      </c>
      <c r="O7" s="5" t="s">
        <v>7</v>
      </c>
      <c r="P7" s="5" t="s">
        <v>6</v>
      </c>
    </row>
    <row r="8" spans="1:16" x14ac:dyDescent="0.2">
      <c r="A8" s="10" t="s">
        <v>13</v>
      </c>
      <c r="B8" s="9">
        <v>2.2999999999999998</v>
      </c>
    </row>
    <row r="9" spans="1:16" x14ac:dyDescent="0.2">
      <c r="A9" s="10" t="s">
        <v>9</v>
      </c>
      <c r="B9" s="9">
        <v>2.7</v>
      </c>
      <c r="D9" s="6" t="s">
        <v>21</v>
      </c>
      <c r="E9" s="5">
        <v>0</v>
      </c>
      <c r="F9" s="5">
        <v>61</v>
      </c>
      <c r="G9" s="5">
        <v>71</v>
      </c>
      <c r="H9" s="5">
        <v>81</v>
      </c>
      <c r="I9" s="5">
        <v>91</v>
      </c>
    </row>
    <row r="10" spans="1:16" x14ac:dyDescent="0.2">
      <c r="A10" s="10" t="s">
        <v>8</v>
      </c>
      <c r="B10" s="9">
        <v>3</v>
      </c>
      <c r="D10" s="2" t="s">
        <v>26</v>
      </c>
      <c r="E10" s="5">
        <v>60</v>
      </c>
      <c r="F10" s="5">
        <v>70</v>
      </c>
      <c r="G10" s="5">
        <v>80</v>
      </c>
      <c r="H10" s="5">
        <v>90</v>
      </c>
      <c r="I10" s="5">
        <v>100</v>
      </c>
    </row>
    <row r="11" spans="1:16" x14ac:dyDescent="0.2">
      <c r="A11" s="10" t="s">
        <v>10</v>
      </c>
      <c r="B11" s="9">
        <v>3.3</v>
      </c>
      <c r="D11" s="2" t="s">
        <v>22</v>
      </c>
      <c r="E11" s="5" t="s">
        <v>19</v>
      </c>
      <c r="F11" s="5" t="s">
        <v>14</v>
      </c>
      <c r="G11" s="5" t="s">
        <v>11</v>
      </c>
      <c r="H11" s="5" t="s">
        <v>8</v>
      </c>
      <c r="I11" s="5" t="s">
        <v>6</v>
      </c>
    </row>
    <row r="12" spans="1:16" x14ac:dyDescent="0.2">
      <c r="A12" s="10" t="s">
        <v>7</v>
      </c>
      <c r="B12" s="9">
        <v>3.7</v>
      </c>
    </row>
    <row r="13" spans="1:16" x14ac:dyDescent="0.2">
      <c r="A13" s="11" t="s">
        <v>6</v>
      </c>
      <c r="B13" s="9">
        <v>4</v>
      </c>
      <c r="D13" s="6" t="s">
        <v>21</v>
      </c>
      <c r="E13" s="7">
        <v>0</v>
      </c>
      <c r="F13" s="7">
        <v>0.5</v>
      </c>
      <c r="G13" s="7">
        <v>1.5</v>
      </c>
      <c r="H13" s="7">
        <v>2.5</v>
      </c>
      <c r="I13" s="7">
        <v>3.5</v>
      </c>
    </row>
    <row r="14" spans="1:16" x14ac:dyDescent="0.2">
      <c r="D14" s="2" t="s">
        <v>26</v>
      </c>
      <c r="E14" s="5">
        <v>0.49</v>
      </c>
      <c r="F14" s="5">
        <v>1.49</v>
      </c>
      <c r="G14" s="5">
        <v>2.4900000000000002</v>
      </c>
      <c r="H14" s="5">
        <v>3.49</v>
      </c>
      <c r="I14" s="7">
        <v>4</v>
      </c>
    </row>
    <row r="15" spans="1:16" x14ac:dyDescent="0.2">
      <c r="A15" s="1">
        <v>0</v>
      </c>
      <c r="B15" s="1">
        <v>0</v>
      </c>
      <c r="D15" s="2" t="s">
        <v>22</v>
      </c>
      <c r="E15" s="5" t="s">
        <v>19</v>
      </c>
      <c r="F15" s="5" t="s">
        <v>14</v>
      </c>
      <c r="G15" s="5" t="s">
        <v>11</v>
      </c>
      <c r="H15" s="5" t="s">
        <v>8</v>
      </c>
      <c r="I15" s="5" t="s">
        <v>6</v>
      </c>
    </row>
    <row r="16" spans="1:16" x14ac:dyDescent="0.2">
      <c r="A16" s="14" t="s">
        <v>3</v>
      </c>
      <c r="B16" s="1">
        <v>1</v>
      </c>
    </row>
    <row r="17" spans="1:2" x14ac:dyDescent="0.2">
      <c r="A17" s="14" t="s">
        <v>1</v>
      </c>
      <c r="B17" s="1">
        <v>2</v>
      </c>
    </row>
    <row r="18" spans="1:2" x14ac:dyDescent="0.2">
      <c r="A18" s="14" t="s">
        <v>2</v>
      </c>
      <c r="B18" s="1">
        <v>2</v>
      </c>
    </row>
    <row r="19" spans="1:2" x14ac:dyDescent="0.2">
      <c r="A19" s="13" t="s">
        <v>0</v>
      </c>
      <c r="B19" s="1">
        <v>3</v>
      </c>
    </row>
    <row r="20" spans="1:2" x14ac:dyDescent="0.2">
      <c r="A20" s="1" t="s">
        <v>5</v>
      </c>
      <c r="B20" s="1">
        <v>3</v>
      </c>
    </row>
    <row r="21" spans="1:2" x14ac:dyDescent="0.2">
      <c r="A21" s="14" t="s">
        <v>4</v>
      </c>
      <c r="B21" s="1">
        <v>4</v>
      </c>
    </row>
  </sheetData>
  <pageMargins left="0.75" right="0.75" top="1" bottom="1" header="0.5" footer="0.5"/>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E6EB1-6C2F-40A8-91DA-43DF7154D634}">
  <dimension ref="A1:L11"/>
  <sheetViews>
    <sheetView workbookViewId="0">
      <selection activeCell="K3" sqref="K3"/>
    </sheetView>
  </sheetViews>
  <sheetFormatPr defaultRowHeight="12.75" x14ac:dyDescent="0.2"/>
  <sheetData>
    <row r="1" spans="1:12" x14ac:dyDescent="0.2">
      <c r="A1" s="36" t="s">
        <v>48</v>
      </c>
      <c r="B1" s="34"/>
      <c r="C1" s="36" t="s">
        <v>61</v>
      </c>
      <c r="D1" s="34"/>
      <c r="E1" s="36" t="s">
        <v>169</v>
      </c>
      <c r="F1" s="34"/>
      <c r="G1" s="36" t="s">
        <v>81</v>
      </c>
      <c r="H1" s="34"/>
      <c r="I1" s="36" t="s">
        <v>162</v>
      </c>
      <c r="J1" s="34"/>
      <c r="K1" s="36" t="s">
        <v>20</v>
      </c>
      <c r="L1" s="34"/>
    </row>
    <row r="2" spans="1:12" x14ac:dyDescent="0.2">
      <c r="A2" s="3">
        <f>VLOOKUP(B2,Scale!$A$2:$B$13,2,FALSE)</f>
        <v>4</v>
      </c>
      <c r="B2" s="12" t="s">
        <v>6</v>
      </c>
      <c r="C2" s="3">
        <f>VLOOKUP(D2,Scale!$A$2:$B$13,2,FALSE)</f>
        <v>4</v>
      </c>
      <c r="D2" s="12" t="s">
        <v>6</v>
      </c>
      <c r="E2" s="3">
        <f>VLOOKUP(F2,Scale!$A$2:$B$13,2,FALSE)</f>
        <v>4</v>
      </c>
      <c r="F2" s="12" t="s">
        <v>6</v>
      </c>
      <c r="G2" s="3">
        <f>VLOOKUP(H2,Scale!$A$2:$B$13,2,FALSE)</f>
        <v>4</v>
      </c>
      <c r="H2" s="12" t="s">
        <v>6</v>
      </c>
      <c r="I2" s="3">
        <f>VLOOKUP(J2,Scale!$A$2:$B$13,2,FALSE)</f>
        <v>4</v>
      </c>
      <c r="J2" s="12" t="s">
        <v>6</v>
      </c>
      <c r="K2" s="4">
        <f>A2*0.05+C2*0.2+E2*0.3+G2*0.1+I2*0.35</f>
        <v>4</v>
      </c>
      <c r="L2" s="7" t="str">
        <f>HLOOKUP(K2,Scale!$E$13:$I$15,3,1)</f>
        <v>A</v>
      </c>
    </row>
    <row r="4" spans="1:12" x14ac:dyDescent="0.2">
      <c r="A4" t="s">
        <v>46</v>
      </c>
    </row>
    <row r="5" spans="1:12" x14ac:dyDescent="0.2">
      <c r="A5" t="s">
        <v>166</v>
      </c>
    </row>
    <row r="6" spans="1:12" x14ac:dyDescent="0.2">
      <c r="A6" t="s">
        <v>167</v>
      </c>
    </row>
    <row r="7" spans="1:12" x14ac:dyDescent="0.2">
      <c r="A7" t="s">
        <v>42</v>
      </c>
    </row>
    <row r="8" spans="1:12" x14ac:dyDescent="0.2">
      <c r="A8" t="s">
        <v>168</v>
      </c>
    </row>
    <row r="10" spans="1:12" x14ac:dyDescent="0.2">
      <c r="A10" t="s">
        <v>40</v>
      </c>
    </row>
    <row r="11" spans="1:12" x14ac:dyDescent="0.2">
      <c r="A11" t="s">
        <v>39</v>
      </c>
    </row>
  </sheetData>
  <mergeCells count="6">
    <mergeCell ref="K1:L1"/>
    <mergeCell ref="A1:B1"/>
    <mergeCell ref="C1:D1"/>
    <mergeCell ref="E1:F1"/>
    <mergeCell ref="G1:H1"/>
    <mergeCell ref="I1:J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0"/>
  <sheetViews>
    <sheetView workbookViewId="0">
      <selection activeCell="A9" sqref="A9:A10"/>
    </sheetView>
  </sheetViews>
  <sheetFormatPr defaultRowHeight="12.75" x14ac:dyDescent="0.2"/>
  <sheetData>
    <row r="1" spans="1:10" x14ac:dyDescent="0.2">
      <c r="A1" s="36" t="s">
        <v>28</v>
      </c>
      <c r="B1" s="34"/>
      <c r="C1" s="36" t="s">
        <v>82</v>
      </c>
      <c r="D1" s="34"/>
      <c r="E1" s="36" t="s">
        <v>60</v>
      </c>
      <c r="F1" s="34"/>
      <c r="G1" s="36" t="s">
        <v>83</v>
      </c>
      <c r="H1" s="34"/>
      <c r="I1" s="36" t="s">
        <v>20</v>
      </c>
      <c r="J1" s="34"/>
    </row>
    <row r="2" spans="1:10" x14ac:dyDescent="0.2">
      <c r="A2" s="3">
        <f>VLOOKUP(B2,Scale!$A$2:$B$13,2,FALSE)</f>
        <v>4</v>
      </c>
      <c r="B2" s="12" t="s">
        <v>6</v>
      </c>
      <c r="C2" s="3">
        <f>VLOOKUP(D2,Scale!$A$2:$B$13,2,FALSE)</f>
        <v>4</v>
      </c>
      <c r="D2" s="12" t="s">
        <v>6</v>
      </c>
      <c r="E2" s="3">
        <f>VLOOKUP(F2,Scale!$A$2:$B$13,2,FALSE)</f>
        <v>4</v>
      </c>
      <c r="F2" s="12" t="s">
        <v>6</v>
      </c>
      <c r="G2" s="3">
        <f>VLOOKUP(H2,Scale!$A$2:$B$13,2,FALSE)</f>
        <v>4</v>
      </c>
      <c r="H2" s="12" t="s">
        <v>6</v>
      </c>
      <c r="I2" s="4">
        <f>A2*0.15+C2*0.25+E2*0.25+G2*0.35</f>
        <v>4</v>
      </c>
      <c r="J2" s="7" t="str">
        <f>HLOOKUP(I2,Scale!$E$13:$I$15,3,1)</f>
        <v>A</v>
      </c>
    </row>
    <row r="4" spans="1:10" x14ac:dyDescent="0.2">
      <c r="A4" t="s">
        <v>84</v>
      </c>
    </row>
    <row r="5" spans="1:10" x14ac:dyDescent="0.2">
      <c r="A5" t="s">
        <v>85</v>
      </c>
    </row>
    <row r="6" spans="1:10" x14ac:dyDescent="0.2">
      <c r="A6" t="s">
        <v>86</v>
      </c>
    </row>
    <row r="7" spans="1:10" x14ac:dyDescent="0.2">
      <c r="A7" t="s">
        <v>87</v>
      </c>
    </row>
    <row r="9" spans="1:10" x14ac:dyDescent="0.2">
      <c r="A9" t="s">
        <v>40</v>
      </c>
    </row>
    <row r="10" spans="1:10" x14ac:dyDescent="0.2">
      <c r="A10" t="s">
        <v>39</v>
      </c>
    </row>
  </sheetData>
  <mergeCells count="5">
    <mergeCell ref="I1:J1"/>
    <mergeCell ref="A1:B1"/>
    <mergeCell ref="C1:D1"/>
    <mergeCell ref="E1:F1"/>
    <mergeCell ref="G1:H1"/>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AC72D-EA85-4029-AB7C-6C11A6AAA032}">
  <dimension ref="A1:J10"/>
  <sheetViews>
    <sheetView workbookViewId="0">
      <selection activeCell="A5" sqref="A5"/>
    </sheetView>
  </sheetViews>
  <sheetFormatPr defaultRowHeight="12.75" x14ac:dyDescent="0.2"/>
  <sheetData>
    <row r="1" spans="1:10" x14ac:dyDescent="0.2">
      <c r="A1" s="36" t="s">
        <v>28</v>
      </c>
      <c r="B1" s="34"/>
      <c r="C1" s="36" t="s">
        <v>82</v>
      </c>
      <c r="D1" s="34"/>
      <c r="E1" s="36" t="s">
        <v>60</v>
      </c>
      <c r="F1" s="34"/>
      <c r="G1" s="36" t="s">
        <v>83</v>
      </c>
      <c r="H1" s="34"/>
      <c r="I1" s="36" t="s">
        <v>20</v>
      </c>
      <c r="J1" s="34"/>
    </row>
    <row r="2" spans="1:10" x14ac:dyDescent="0.2">
      <c r="A2" s="3">
        <f>VLOOKUP(B2,Scale!$A$2:$B$13,2,FALSE)</f>
        <v>4</v>
      </c>
      <c r="B2" s="12" t="s">
        <v>6</v>
      </c>
      <c r="C2" s="3">
        <f>VLOOKUP(D2,Scale!$A$2:$B$13,2,FALSE)</f>
        <v>4</v>
      </c>
      <c r="D2" s="12" t="s">
        <v>6</v>
      </c>
      <c r="E2" s="3">
        <f>VLOOKUP(F2,Scale!$A$2:$B$13,2,FALSE)</f>
        <v>4</v>
      </c>
      <c r="F2" s="12" t="s">
        <v>6</v>
      </c>
      <c r="G2" s="3">
        <f>VLOOKUP(H2,Scale!$A$2:$B$13,2,FALSE)</f>
        <v>4</v>
      </c>
      <c r="H2" s="12" t="s">
        <v>6</v>
      </c>
      <c r="I2" s="4">
        <f>A2*0.1+C2*0.3+E2*0.3+G2*0.3</f>
        <v>4</v>
      </c>
      <c r="J2" s="7" t="str">
        <f>HLOOKUP(I2,Scale!$E$13:$I$15,3,1)</f>
        <v>A</v>
      </c>
    </row>
    <row r="4" spans="1:10" x14ac:dyDescent="0.2">
      <c r="A4" t="s">
        <v>84</v>
      </c>
    </row>
    <row r="5" spans="1:10" x14ac:dyDescent="0.2">
      <c r="A5" t="s">
        <v>85</v>
      </c>
    </row>
    <row r="6" spans="1:10" x14ac:dyDescent="0.2">
      <c r="A6" t="s">
        <v>86</v>
      </c>
    </row>
    <row r="7" spans="1:10" x14ac:dyDescent="0.2">
      <c r="A7" t="s">
        <v>87</v>
      </c>
    </row>
    <row r="9" spans="1:10" x14ac:dyDescent="0.2">
      <c r="A9" t="s">
        <v>40</v>
      </c>
    </row>
    <row r="10" spans="1:10" x14ac:dyDescent="0.2">
      <c r="A10" t="s">
        <v>39</v>
      </c>
    </row>
  </sheetData>
  <mergeCells count="5">
    <mergeCell ref="A1:B1"/>
    <mergeCell ref="C1:D1"/>
    <mergeCell ref="E1:F1"/>
    <mergeCell ref="G1:H1"/>
    <mergeCell ref="I1:J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10"/>
  <sheetViews>
    <sheetView workbookViewId="0">
      <selection activeCell="D6" sqref="D6"/>
    </sheetView>
  </sheetViews>
  <sheetFormatPr defaultRowHeight="12.75" x14ac:dyDescent="0.2"/>
  <sheetData>
    <row r="1" spans="1:10" x14ac:dyDescent="0.2">
      <c r="A1" s="36" t="s">
        <v>28</v>
      </c>
      <c r="B1" s="34"/>
      <c r="C1" s="36" t="s">
        <v>60</v>
      </c>
      <c r="D1" s="34"/>
      <c r="E1" s="36" t="s">
        <v>57</v>
      </c>
      <c r="F1" s="34"/>
      <c r="G1" s="36" t="s">
        <v>38</v>
      </c>
      <c r="H1" s="34"/>
      <c r="I1" s="36" t="s">
        <v>20</v>
      </c>
      <c r="J1" s="34"/>
    </row>
    <row r="2" spans="1:10" x14ac:dyDescent="0.2">
      <c r="A2" s="3">
        <f>VLOOKUP(B2,Scale!$A$2:$B$13,2,FALSE)</f>
        <v>4</v>
      </c>
      <c r="B2" s="12" t="s">
        <v>6</v>
      </c>
      <c r="C2" s="3">
        <f>VLOOKUP(D2,Scale!$A$2:$B$13,2,FALSE)</f>
        <v>4</v>
      </c>
      <c r="D2" s="12" t="s">
        <v>6</v>
      </c>
      <c r="E2" s="3">
        <f>VLOOKUP(F2,Scale!$A$2:$B$13,2,FALSE)</f>
        <v>4</v>
      </c>
      <c r="F2" s="12" t="s">
        <v>6</v>
      </c>
      <c r="G2" s="3">
        <f>VLOOKUP(H2,Scale!$A$2:$B$13,2,FALSE)</f>
        <v>4</v>
      </c>
      <c r="H2" s="12" t="s">
        <v>6</v>
      </c>
      <c r="I2" s="4">
        <f>A2*0.15+C2*0.25+E2*0.25+G2*0.35</f>
        <v>4</v>
      </c>
      <c r="J2" s="7" t="str">
        <f>HLOOKUP(I2,Scale!$E$13:$I$15,3,1)</f>
        <v>A</v>
      </c>
    </row>
    <row r="4" spans="1:10" x14ac:dyDescent="0.2">
      <c r="A4" t="s">
        <v>123</v>
      </c>
    </row>
    <row r="5" spans="1:10" x14ac:dyDescent="0.2">
      <c r="A5" t="s">
        <v>86</v>
      </c>
    </row>
    <row r="6" spans="1:10" x14ac:dyDescent="0.2">
      <c r="A6" t="s">
        <v>124</v>
      </c>
    </row>
    <row r="7" spans="1:10" x14ac:dyDescent="0.2">
      <c r="A7" t="s">
        <v>87</v>
      </c>
    </row>
    <row r="9" spans="1:10" x14ac:dyDescent="0.2">
      <c r="A9" t="s">
        <v>40</v>
      </c>
    </row>
    <row r="10" spans="1:10" x14ac:dyDescent="0.2">
      <c r="A10" t="s">
        <v>39</v>
      </c>
    </row>
  </sheetData>
  <mergeCells count="5">
    <mergeCell ref="A1:B1"/>
    <mergeCell ref="C1:D1"/>
    <mergeCell ref="E1:F1"/>
    <mergeCell ref="G1:H1"/>
    <mergeCell ref="I1:J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10"/>
  <sheetViews>
    <sheetView workbookViewId="0">
      <selection sqref="A1:J10"/>
    </sheetView>
  </sheetViews>
  <sheetFormatPr defaultRowHeight="12.75" x14ac:dyDescent="0.2"/>
  <sheetData>
    <row r="1" spans="1:10" x14ac:dyDescent="0.2">
      <c r="A1" s="36" t="s">
        <v>28</v>
      </c>
      <c r="B1" s="34"/>
      <c r="C1" s="36" t="s">
        <v>60</v>
      </c>
      <c r="D1" s="34"/>
      <c r="E1" s="36" t="s">
        <v>102</v>
      </c>
      <c r="F1" s="34"/>
      <c r="G1" s="36" t="s">
        <v>38</v>
      </c>
      <c r="H1" s="34"/>
      <c r="I1" s="36" t="s">
        <v>20</v>
      </c>
      <c r="J1" s="34"/>
    </row>
    <row r="2" spans="1:10" x14ac:dyDescent="0.2">
      <c r="A2" s="3">
        <f>VLOOKUP(B2,Scale!$A$2:$B$13,2,FALSE)</f>
        <v>4</v>
      </c>
      <c r="B2" s="12" t="s">
        <v>6</v>
      </c>
      <c r="C2" s="3">
        <f>VLOOKUP(D2,Scale!$A$2:$B$13,2,FALSE)</f>
        <v>4</v>
      </c>
      <c r="D2" s="12" t="s">
        <v>6</v>
      </c>
      <c r="E2" s="3">
        <f>VLOOKUP(F2,Scale!$A$2:$B$13,2,FALSE)</f>
        <v>4</v>
      </c>
      <c r="F2" s="12" t="s">
        <v>6</v>
      </c>
      <c r="G2" s="3">
        <f>VLOOKUP(H2,Scale!$A$2:$B$13,2,FALSE)</f>
        <v>4</v>
      </c>
      <c r="H2" s="12" t="s">
        <v>6</v>
      </c>
      <c r="I2" s="4">
        <f>A2*0.15+C2*0.25+E2*0.25+G2*0.35</f>
        <v>4</v>
      </c>
      <c r="J2" s="7" t="str">
        <f>HLOOKUP(I2,Scale!$E$13:$I$15,3,1)</f>
        <v>A</v>
      </c>
    </row>
    <row r="4" spans="1:10" x14ac:dyDescent="0.2">
      <c r="A4" t="s">
        <v>90</v>
      </c>
    </row>
    <row r="5" spans="1:10" x14ac:dyDescent="0.2">
      <c r="A5" t="s">
        <v>86</v>
      </c>
    </row>
    <row r="6" spans="1:10" x14ac:dyDescent="0.2">
      <c r="A6" t="s">
        <v>101</v>
      </c>
    </row>
    <row r="7" spans="1:10" x14ac:dyDescent="0.2">
      <c r="A7" t="s">
        <v>92</v>
      </c>
    </row>
    <row r="9" spans="1:10" x14ac:dyDescent="0.2">
      <c r="A9" t="s">
        <v>40</v>
      </c>
    </row>
    <row r="10" spans="1:10" x14ac:dyDescent="0.2">
      <c r="A10" t="s">
        <v>39</v>
      </c>
    </row>
  </sheetData>
  <mergeCells count="5">
    <mergeCell ref="A1:B1"/>
    <mergeCell ref="C1:D1"/>
    <mergeCell ref="E1:F1"/>
    <mergeCell ref="G1:H1"/>
    <mergeCell ref="I1:J1"/>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
  <sheetViews>
    <sheetView workbookViewId="0">
      <selection sqref="A1:J10"/>
    </sheetView>
  </sheetViews>
  <sheetFormatPr defaultRowHeight="12.75" x14ac:dyDescent="0.2"/>
  <sheetData>
    <row r="1" spans="1:10" x14ac:dyDescent="0.2">
      <c r="A1" s="36" t="s">
        <v>28</v>
      </c>
      <c r="B1" s="34"/>
      <c r="C1" s="36" t="s">
        <v>60</v>
      </c>
      <c r="D1" s="34"/>
      <c r="E1" s="36" t="s">
        <v>57</v>
      </c>
      <c r="F1" s="34"/>
      <c r="G1" s="36" t="s">
        <v>38</v>
      </c>
      <c r="H1" s="34"/>
      <c r="I1" s="36" t="s">
        <v>20</v>
      </c>
      <c r="J1" s="34"/>
    </row>
    <row r="2" spans="1:10" x14ac:dyDescent="0.2">
      <c r="A2" s="3">
        <f>VLOOKUP(B2,Scale!$A$2:$B$13,2,FALSE)</f>
        <v>4</v>
      </c>
      <c r="B2" s="12" t="s">
        <v>6</v>
      </c>
      <c r="C2" s="3">
        <f>VLOOKUP(D2,Scale!$A$2:$B$13,2,FALSE)</f>
        <v>4</v>
      </c>
      <c r="D2" s="12" t="s">
        <v>6</v>
      </c>
      <c r="E2" s="3">
        <f>VLOOKUP(F2,Scale!$A$2:$B$13,2,FALSE)</f>
        <v>4</v>
      </c>
      <c r="F2" s="12" t="s">
        <v>6</v>
      </c>
      <c r="G2" s="3">
        <f>VLOOKUP(H2,Scale!$A$2:$B$13,2,FALSE)</f>
        <v>4</v>
      </c>
      <c r="H2" s="12" t="s">
        <v>6</v>
      </c>
      <c r="I2" s="4">
        <f>A2*0.15+C2*0.25+E2*0.25+G2*0.35</f>
        <v>4</v>
      </c>
      <c r="J2" s="7" t="str">
        <f>HLOOKUP(I2,Scale!$E$13:$I$15,3,1)</f>
        <v>A</v>
      </c>
    </row>
    <row r="4" spans="1:10" x14ac:dyDescent="0.2">
      <c r="A4" t="s">
        <v>84</v>
      </c>
    </row>
    <row r="5" spans="1:10" x14ac:dyDescent="0.2">
      <c r="A5" t="s">
        <v>86</v>
      </c>
    </row>
    <row r="6" spans="1:10" x14ac:dyDescent="0.2">
      <c r="A6" t="s">
        <v>91</v>
      </c>
    </row>
    <row r="7" spans="1:10" x14ac:dyDescent="0.2">
      <c r="A7" t="s">
        <v>92</v>
      </c>
    </row>
    <row r="9" spans="1:10" x14ac:dyDescent="0.2">
      <c r="A9" t="s">
        <v>40</v>
      </c>
    </row>
    <row r="10" spans="1:10" x14ac:dyDescent="0.2">
      <c r="A10" t="s">
        <v>39</v>
      </c>
    </row>
  </sheetData>
  <mergeCells count="5">
    <mergeCell ref="A1:B1"/>
    <mergeCell ref="C1:D1"/>
    <mergeCell ref="E1:F1"/>
    <mergeCell ref="G1:H1"/>
    <mergeCell ref="I1:J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F51FC-8D7E-4DBF-8940-CD4F92E48BBF}">
  <dimension ref="A1:J10"/>
  <sheetViews>
    <sheetView workbookViewId="0">
      <selection activeCell="F20" sqref="F20"/>
    </sheetView>
  </sheetViews>
  <sheetFormatPr defaultRowHeight="12.75" x14ac:dyDescent="0.2"/>
  <sheetData>
    <row r="1" spans="1:10" x14ac:dyDescent="0.2">
      <c r="A1" s="36" t="s">
        <v>28</v>
      </c>
      <c r="B1" s="34"/>
      <c r="C1" s="36" t="s">
        <v>60</v>
      </c>
      <c r="D1" s="34"/>
      <c r="E1" s="36" t="s">
        <v>57</v>
      </c>
      <c r="F1" s="34"/>
      <c r="G1" s="36" t="s">
        <v>38</v>
      </c>
      <c r="H1" s="34"/>
      <c r="I1" s="36" t="s">
        <v>20</v>
      </c>
      <c r="J1" s="34"/>
    </row>
    <row r="2" spans="1:10" x14ac:dyDescent="0.2">
      <c r="A2" s="3">
        <f>VLOOKUP(B2,Scale!$A$2:$B$13,2,FALSE)</f>
        <v>4</v>
      </c>
      <c r="B2" s="12" t="s">
        <v>6</v>
      </c>
      <c r="C2" s="3">
        <f>VLOOKUP(D2,Scale!$A$2:$B$13,2,FALSE)</f>
        <v>4</v>
      </c>
      <c r="D2" s="12" t="s">
        <v>6</v>
      </c>
      <c r="E2" s="3">
        <f>VLOOKUP(F2,Scale!$A$2:$B$13,2,FALSE)</f>
        <v>4</v>
      </c>
      <c r="F2" s="12" t="s">
        <v>6</v>
      </c>
      <c r="G2" s="3">
        <f>VLOOKUP(H2,Scale!$A$2:$B$13,2,FALSE)</f>
        <v>4</v>
      </c>
      <c r="H2" s="12" t="s">
        <v>6</v>
      </c>
      <c r="I2" s="4">
        <f>A2*0.15+C2*0.25+E2*0.25+G2*0.35</f>
        <v>4</v>
      </c>
      <c r="J2" s="7" t="str">
        <f>HLOOKUP(I2,Scale!$E$13:$I$15,3,1)</f>
        <v>A</v>
      </c>
    </row>
    <row r="4" spans="1:10" x14ac:dyDescent="0.2">
      <c r="A4" t="s">
        <v>84</v>
      </c>
    </row>
    <row r="5" spans="1:10" x14ac:dyDescent="0.2">
      <c r="A5" t="s">
        <v>86</v>
      </c>
    </row>
    <row r="6" spans="1:10" x14ac:dyDescent="0.2">
      <c r="A6" t="s">
        <v>91</v>
      </c>
    </row>
    <row r="7" spans="1:10" x14ac:dyDescent="0.2">
      <c r="A7" t="s">
        <v>92</v>
      </c>
    </row>
    <row r="9" spans="1:10" x14ac:dyDescent="0.2">
      <c r="A9" t="s">
        <v>40</v>
      </c>
    </row>
    <row r="10" spans="1:10" x14ac:dyDescent="0.2">
      <c r="A10" t="s">
        <v>39</v>
      </c>
    </row>
  </sheetData>
  <mergeCells count="5">
    <mergeCell ref="A1:B1"/>
    <mergeCell ref="C1:D1"/>
    <mergeCell ref="E1:F1"/>
    <mergeCell ref="G1:H1"/>
    <mergeCell ref="I1:J1"/>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10"/>
  <sheetViews>
    <sheetView workbookViewId="0">
      <selection activeCell="F2" sqref="F2"/>
    </sheetView>
  </sheetViews>
  <sheetFormatPr defaultRowHeight="12.75" x14ac:dyDescent="0.2"/>
  <sheetData>
    <row r="1" spans="1:10" x14ac:dyDescent="0.2">
      <c r="A1" s="36" t="s">
        <v>28</v>
      </c>
      <c r="B1" s="34"/>
      <c r="C1" s="36" t="s">
        <v>178</v>
      </c>
      <c r="D1" s="34"/>
      <c r="E1" s="36" t="s">
        <v>60</v>
      </c>
      <c r="F1" s="34"/>
      <c r="G1" s="36" t="s">
        <v>83</v>
      </c>
      <c r="H1" s="34"/>
      <c r="I1" s="36" t="s">
        <v>20</v>
      </c>
      <c r="J1" s="34"/>
    </row>
    <row r="2" spans="1:10" x14ac:dyDescent="0.2">
      <c r="A2" s="3">
        <f>VLOOKUP(B2,Scale!$A$2:$B$13,2,FALSE)</f>
        <v>4</v>
      </c>
      <c r="B2" s="12" t="s">
        <v>6</v>
      </c>
      <c r="C2" s="3">
        <f>VLOOKUP(D2,Scale!$A$2:$B$13,2,FALSE)</f>
        <v>4</v>
      </c>
      <c r="D2" s="12" t="s">
        <v>6</v>
      </c>
      <c r="E2" s="3">
        <f>VLOOKUP(F2,Scale!$A$2:$B$13,2,FALSE)</f>
        <v>4</v>
      </c>
      <c r="F2" s="12" t="s">
        <v>6</v>
      </c>
      <c r="G2" s="3">
        <f>VLOOKUP(H2,Scale!$A$2:$B$13,2,FALSE)</f>
        <v>4</v>
      </c>
      <c r="H2" s="12" t="s">
        <v>6</v>
      </c>
      <c r="I2" s="4">
        <f>A2*0.1+C2*0.3+E2*0.3+G2*0.3</f>
        <v>4</v>
      </c>
      <c r="J2" s="7" t="str">
        <f>HLOOKUP(I2,Scale!$E$13:$I$15,3,1)</f>
        <v>A</v>
      </c>
    </row>
    <row r="4" spans="1:10" x14ac:dyDescent="0.2">
      <c r="A4" t="s">
        <v>84</v>
      </c>
    </row>
    <row r="5" spans="1:10" x14ac:dyDescent="0.2">
      <c r="A5" t="s">
        <v>177</v>
      </c>
    </row>
    <row r="6" spans="1:10" x14ac:dyDescent="0.2">
      <c r="A6" t="s">
        <v>86</v>
      </c>
    </row>
    <row r="7" spans="1:10" x14ac:dyDescent="0.2">
      <c r="A7" t="s">
        <v>87</v>
      </c>
    </row>
    <row r="9" spans="1:10" x14ac:dyDescent="0.2">
      <c r="A9" t="s">
        <v>40</v>
      </c>
    </row>
    <row r="10" spans="1:10" x14ac:dyDescent="0.2">
      <c r="A10" t="s">
        <v>39</v>
      </c>
    </row>
  </sheetData>
  <mergeCells count="5">
    <mergeCell ref="A1:B1"/>
    <mergeCell ref="C1:D1"/>
    <mergeCell ref="E1:F1"/>
    <mergeCell ref="G1:H1"/>
    <mergeCell ref="I1:J1"/>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25269-3813-4A3F-BEA2-4F5DFC916AC4}">
  <dimension ref="A1:J10"/>
  <sheetViews>
    <sheetView workbookViewId="0">
      <selection activeCell="H4" sqref="H4"/>
    </sheetView>
  </sheetViews>
  <sheetFormatPr defaultRowHeight="12.75" x14ac:dyDescent="0.2"/>
  <sheetData>
    <row r="1" spans="1:10" x14ac:dyDescent="0.2">
      <c r="A1" s="36" t="s">
        <v>183</v>
      </c>
      <c r="B1" s="34"/>
      <c r="C1" s="36" t="s">
        <v>60</v>
      </c>
      <c r="D1" s="34"/>
      <c r="E1" s="36" t="s">
        <v>57</v>
      </c>
      <c r="F1" s="34"/>
      <c r="G1" s="36" t="s">
        <v>94</v>
      </c>
      <c r="H1" s="34"/>
      <c r="I1" s="36" t="s">
        <v>20</v>
      </c>
      <c r="J1" s="34"/>
    </row>
    <row r="2" spans="1:10" x14ac:dyDescent="0.2">
      <c r="A2" s="3">
        <f>VLOOKUP(B2,Scale!$A$2:$B$13,2,FALSE)</f>
        <v>4</v>
      </c>
      <c r="B2" s="12" t="s">
        <v>6</v>
      </c>
      <c r="C2" s="3">
        <f>VLOOKUP(D2,Scale!$A$2:$B$13,2,FALSE)</f>
        <v>4</v>
      </c>
      <c r="D2" s="12" t="s">
        <v>6</v>
      </c>
      <c r="E2" s="3">
        <f>VLOOKUP(F2,Scale!$A$2:$B$13,2,FALSE)</f>
        <v>4</v>
      </c>
      <c r="F2" s="12" t="s">
        <v>6</v>
      </c>
      <c r="G2" s="3">
        <f>VLOOKUP(H2,Scale!$A$2:$B$13,2,FALSE)</f>
        <v>4</v>
      </c>
      <c r="H2" s="12" t="s">
        <v>6</v>
      </c>
      <c r="I2" s="4">
        <f>A2*0.1+C2*0.25+E2*0.25+G2*0.4</f>
        <v>4</v>
      </c>
      <c r="J2" s="7" t="str">
        <f>HLOOKUP(I2,Scale!$E$13:$I$15,3,1)</f>
        <v>A</v>
      </c>
    </row>
    <row r="4" spans="1:10" x14ac:dyDescent="0.2">
      <c r="A4" t="s">
        <v>180</v>
      </c>
    </row>
    <row r="5" spans="1:10" x14ac:dyDescent="0.2">
      <c r="A5" t="s">
        <v>86</v>
      </c>
    </row>
    <row r="6" spans="1:10" x14ac:dyDescent="0.2">
      <c r="A6" t="s">
        <v>184</v>
      </c>
    </row>
    <row r="7" spans="1:10" x14ac:dyDescent="0.2">
      <c r="A7" t="s">
        <v>98</v>
      </c>
    </row>
    <row r="9" spans="1:10" x14ac:dyDescent="0.2">
      <c r="A9" t="s">
        <v>40</v>
      </c>
    </row>
    <row r="10" spans="1:10" x14ac:dyDescent="0.2">
      <c r="A10" t="s">
        <v>39</v>
      </c>
    </row>
  </sheetData>
  <mergeCells count="5">
    <mergeCell ref="A1:B1"/>
    <mergeCell ref="C1:D1"/>
    <mergeCell ref="E1:F1"/>
    <mergeCell ref="G1:H1"/>
    <mergeCell ref="I1:J1"/>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10"/>
  <sheetViews>
    <sheetView workbookViewId="0">
      <selection sqref="A1:J10"/>
    </sheetView>
  </sheetViews>
  <sheetFormatPr defaultRowHeight="12.75" x14ac:dyDescent="0.2"/>
  <sheetData>
    <row r="1" spans="1:10" x14ac:dyDescent="0.2">
      <c r="A1" s="36" t="s">
        <v>93</v>
      </c>
      <c r="B1" s="34"/>
      <c r="C1" s="36" t="s">
        <v>57</v>
      </c>
      <c r="D1" s="34"/>
      <c r="E1" s="36" t="s">
        <v>60</v>
      </c>
      <c r="F1" s="34"/>
      <c r="G1" s="36" t="s">
        <v>94</v>
      </c>
      <c r="H1" s="34"/>
      <c r="I1" s="36" t="s">
        <v>20</v>
      </c>
      <c r="J1" s="34"/>
    </row>
    <row r="2" spans="1:10" x14ac:dyDescent="0.2">
      <c r="A2" s="3">
        <f>VLOOKUP(B2,Scale!$A$2:$B$13,2,FALSE)</f>
        <v>4</v>
      </c>
      <c r="B2" s="12" t="s">
        <v>6</v>
      </c>
      <c r="C2" s="3">
        <f>VLOOKUP(D2,Scale!$A$2:$B$13,2,FALSE)</f>
        <v>4</v>
      </c>
      <c r="D2" s="12" t="s">
        <v>6</v>
      </c>
      <c r="E2" s="3">
        <f>VLOOKUP(F2,Scale!$A$2:$B$13,2,FALSE)</f>
        <v>4</v>
      </c>
      <c r="F2" s="12" t="s">
        <v>6</v>
      </c>
      <c r="G2" s="3">
        <f>VLOOKUP(H2,Scale!$A$2:$B$13,2,FALSE)</f>
        <v>4</v>
      </c>
      <c r="H2" s="12" t="s">
        <v>6</v>
      </c>
      <c r="I2" s="4">
        <f>A2*0.2+C2*0.2+E2*0.2+G2*0.4</f>
        <v>4</v>
      </c>
      <c r="J2" s="7" t="str">
        <f>HLOOKUP(I2,Scale!$E$13:$I$15,3,1)</f>
        <v>A</v>
      </c>
    </row>
    <row r="4" spans="1:10" x14ac:dyDescent="0.2">
      <c r="A4" t="s">
        <v>95</v>
      </c>
    </row>
    <row r="5" spans="1:10" x14ac:dyDescent="0.2">
      <c r="A5" t="s">
        <v>96</v>
      </c>
    </row>
    <row r="6" spans="1:10" x14ac:dyDescent="0.2">
      <c r="A6" t="s">
        <v>97</v>
      </c>
    </row>
    <row r="7" spans="1:10" x14ac:dyDescent="0.2">
      <c r="A7" t="s">
        <v>98</v>
      </c>
    </row>
    <row r="9" spans="1:10" x14ac:dyDescent="0.2">
      <c r="A9" t="s">
        <v>40</v>
      </c>
    </row>
    <row r="10" spans="1:10" x14ac:dyDescent="0.2">
      <c r="A10" t="s">
        <v>39</v>
      </c>
    </row>
  </sheetData>
  <mergeCells count="5">
    <mergeCell ref="A1:B1"/>
    <mergeCell ref="C1:D1"/>
    <mergeCell ref="E1:F1"/>
    <mergeCell ref="G1:H1"/>
    <mergeCell ref="I1:J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1"/>
  <sheetViews>
    <sheetView workbookViewId="0">
      <selection activeCell="I2" sqref="I2"/>
    </sheetView>
  </sheetViews>
  <sheetFormatPr defaultRowHeight="12.75" x14ac:dyDescent="0.2"/>
  <sheetData>
    <row r="1" spans="1:12" x14ac:dyDescent="0.2">
      <c r="A1" s="36" t="s">
        <v>115</v>
      </c>
      <c r="B1" s="34"/>
      <c r="C1" s="36" t="s">
        <v>162</v>
      </c>
      <c r="D1" s="34"/>
      <c r="E1" s="36" t="s">
        <v>132</v>
      </c>
      <c r="F1" s="34"/>
      <c r="G1" s="36" t="s">
        <v>116</v>
      </c>
      <c r="H1" s="34"/>
      <c r="I1" s="36" t="s">
        <v>118</v>
      </c>
      <c r="J1" s="34"/>
      <c r="K1" s="36" t="s">
        <v>20</v>
      </c>
      <c r="L1" s="34"/>
    </row>
    <row r="2" spans="1:12" x14ac:dyDescent="0.2">
      <c r="A2" s="3">
        <f>VLOOKUP(B2,Scale!$A$2:$B$13,2,FALSE)</f>
        <v>4</v>
      </c>
      <c r="B2" s="12" t="s">
        <v>6</v>
      </c>
      <c r="C2" s="3">
        <f>VLOOKUP(D2,Scale!$A$2:$B$13,2,FALSE)</f>
        <v>4</v>
      </c>
      <c r="D2" s="12" t="s">
        <v>6</v>
      </c>
      <c r="E2" s="3">
        <f>VLOOKUP(F2,Scale!$A$2:$B$13,2,FALSE)</f>
        <v>4</v>
      </c>
      <c r="F2" s="12" t="s">
        <v>6</v>
      </c>
      <c r="G2" s="3">
        <f>VLOOKUP(H2,Scale!$A$2:$B$13,2,FALSE)</f>
        <v>4</v>
      </c>
      <c r="H2" s="12" t="s">
        <v>6</v>
      </c>
      <c r="I2" s="3">
        <f>VLOOKUP(J2,Scale!$A$2:$B$13,2,FALSE)</f>
        <v>4</v>
      </c>
      <c r="J2" s="12" t="s">
        <v>6</v>
      </c>
      <c r="K2" s="4">
        <f>A2*0.05+C2*0.15+E2*0.2+G2*0.3+I2*0.3</f>
        <v>4</v>
      </c>
      <c r="L2" s="7" t="str">
        <f>HLOOKUP(K2,Scale!$E$13:$I$15,3,1)</f>
        <v>A</v>
      </c>
    </row>
    <row r="4" spans="1:12" x14ac:dyDescent="0.2">
      <c r="A4" t="s">
        <v>99</v>
      </c>
    </row>
    <row r="5" spans="1:12" x14ac:dyDescent="0.2">
      <c r="A5" t="s">
        <v>163</v>
      </c>
    </row>
    <row r="6" spans="1:12" x14ac:dyDescent="0.2">
      <c r="A6" t="s">
        <v>164</v>
      </c>
    </row>
    <row r="7" spans="1:12" x14ac:dyDescent="0.2">
      <c r="A7" t="s">
        <v>186</v>
      </c>
    </row>
    <row r="8" spans="1:12" x14ac:dyDescent="0.2">
      <c r="A8" t="s">
        <v>147</v>
      </c>
    </row>
    <row r="10" spans="1:12" x14ac:dyDescent="0.2">
      <c r="A10" t="s">
        <v>40</v>
      </c>
    </row>
    <row r="11" spans="1:12" x14ac:dyDescent="0.2">
      <c r="A11" t="s">
        <v>39</v>
      </c>
    </row>
  </sheetData>
  <mergeCells count="6">
    <mergeCell ref="K1:L1"/>
    <mergeCell ref="A1:B1"/>
    <mergeCell ref="C1:D1"/>
    <mergeCell ref="E1:F1"/>
    <mergeCell ref="G1:H1"/>
    <mergeCell ref="I1:J1"/>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8EB60-EA2E-4C73-8EDD-72643B0B4DDD}">
  <dimension ref="A1:B21"/>
  <sheetViews>
    <sheetView workbookViewId="0">
      <selection activeCell="D17" sqref="D17"/>
    </sheetView>
  </sheetViews>
  <sheetFormatPr defaultRowHeight="12.75" x14ac:dyDescent="0.2"/>
  <sheetData>
    <row r="1" spans="1:2" x14ac:dyDescent="0.2">
      <c r="A1" s="15" t="s">
        <v>112</v>
      </c>
    </row>
    <row r="3" spans="1:2" x14ac:dyDescent="0.2">
      <c r="A3" s="20" t="s">
        <v>65</v>
      </c>
      <c r="B3" s="22">
        <v>4</v>
      </c>
    </row>
    <row r="4" spans="1:2" x14ac:dyDescent="0.2">
      <c r="A4" s="20" t="s">
        <v>66</v>
      </c>
      <c r="B4" s="22">
        <v>4</v>
      </c>
    </row>
    <row r="5" spans="1:2" x14ac:dyDescent="0.2">
      <c r="A5" s="20" t="s">
        <v>67</v>
      </c>
      <c r="B5" s="22">
        <v>4</v>
      </c>
    </row>
    <row r="6" spans="1:2" x14ac:dyDescent="0.2">
      <c r="A6" s="20" t="s">
        <v>68</v>
      </c>
      <c r="B6" s="22">
        <v>4</v>
      </c>
    </row>
    <row r="7" spans="1:2" x14ac:dyDescent="0.2">
      <c r="A7" s="20" t="s">
        <v>69</v>
      </c>
      <c r="B7" s="22">
        <v>4</v>
      </c>
    </row>
    <row r="8" spans="1:2" x14ac:dyDescent="0.2">
      <c r="A8" s="20" t="s">
        <v>70</v>
      </c>
      <c r="B8" s="22">
        <v>4</v>
      </c>
    </row>
    <row r="9" spans="1:2" x14ac:dyDescent="0.2">
      <c r="A9" s="20" t="s">
        <v>71</v>
      </c>
      <c r="B9" s="22">
        <v>4</v>
      </c>
    </row>
    <row r="10" spans="1:2" x14ac:dyDescent="0.2">
      <c r="A10" s="20" t="s">
        <v>72</v>
      </c>
      <c r="B10" s="22">
        <v>4</v>
      </c>
    </row>
    <row r="11" spans="1:2" x14ac:dyDescent="0.2">
      <c r="A11" s="20" t="s">
        <v>73</v>
      </c>
      <c r="B11" s="22">
        <v>4</v>
      </c>
    </row>
    <row r="12" spans="1:2" x14ac:dyDescent="0.2">
      <c r="A12" s="20" t="s">
        <v>74</v>
      </c>
      <c r="B12" s="22">
        <v>4</v>
      </c>
    </row>
    <row r="13" spans="1:2" x14ac:dyDescent="0.2">
      <c r="A13" s="20" t="s">
        <v>75</v>
      </c>
      <c r="B13" s="22">
        <v>4</v>
      </c>
    </row>
    <row r="14" spans="1:2" x14ac:dyDescent="0.2">
      <c r="A14" s="20" t="s">
        <v>76</v>
      </c>
      <c r="B14" s="22">
        <v>4</v>
      </c>
    </row>
    <row r="15" spans="1:2" x14ac:dyDescent="0.2">
      <c r="A15" s="20" t="s">
        <v>77</v>
      </c>
      <c r="B15" s="22">
        <v>4</v>
      </c>
    </row>
    <row r="16" spans="1:2" x14ac:dyDescent="0.2">
      <c r="A16" s="20" t="s">
        <v>78</v>
      </c>
      <c r="B16" s="22">
        <v>4</v>
      </c>
    </row>
    <row r="17" spans="1:2" x14ac:dyDescent="0.2">
      <c r="A17" s="20" t="s">
        <v>79</v>
      </c>
      <c r="B17" s="22">
        <v>4</v>
      </c>
    </row>
    <row r="18" spans="1:2" x14ac:dyDescent="0.2">
      <c r="A18" s="21" t="s">
        <v>31</v>
      </c>
      <c r="B18" s="23">
        <f>AVERAGE(B3:B17)</f>
        <v>4</v>
      </c>
    </row>
    <row r="19" spans="1:2" x14ac:dyDescent="0.2">
      <c r="A19" s="21" t="s">
        <v>31</v>
      </c>
      <c r="B19" s="22" t="str">
        <f>HLOOKUP(B18,Scale!$E$1:$P$3,3,1)</f>
        <v>A</v>
      </c>
    </row>
    <row r="20" spans="1:2" x14ac:dyDescent="0.2">
      <c r="A20" s="15"/>
      <c r="B20" s="24"/>
    </row>
    <row r="21" spans="1:2" x14ac:dyDescent="0.2">
      <c r="A21" s="15"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2529B-8B3B-43DA-8F1A-F844F759181D}">
  <dimension ref="A1:L11"/>
  <sheetViews>
    <sheetView workbookViewId="0">
      <selection activeCell="K3" sqref="K3"/>
    </sheetView>
  </sheetViews>
  <sheetFormatPr defaultRowHeight="12.75" x14ac:dyDescent="0.2"/>
  <sheetData>
    <row r="1" spans="1:12" x14ac:dyDescent="0.2">
      <c r="A1" s="36" t="s">
        <v>160</v>
      </c>
      <c r="B1" s="34"/>
      <c r="C1" s="36" t="s">
        <v>60</v>
      </c>
      <c r="D1" s="34"/>
      <c r="E1" s="36" t="s">
        <v>187</v>
      </c>
      <c r="F1" s="34"/>
      <c r="G1" s="36" t="s">
        <v>188</v>
      </c>
      <c r="H1" s="34"/>
      <c r="I1" s="36" t="s">
        <v>189</v>
      </c>
      <c r="J1" s="34"/>
      <c r="K1" s="36" t="s">
        <v>20</v>
      </c>
      <c r="L1" s="34"/>
    </row>
    <row r="2" spans="1:12" x14ac:dyDescent="0.2">
      <c r="A2" s="3">
        <f>VLOOKUP(B2,Scale!$A$2:$B$13,2,FALSE)</f>
        <v>4</v>
      </c>
      <c r="B2" s="12" t="s">
        <v>6</v>
      </c>
      <c r="C2" s="3">
        <f>VLOOKUP(D2,Scale!$A$2:$B$13,2,FALSE)</f>
        <v>4</v>
      </c>
      <c r="D2" s="12" t="s">
        <v>6</v>
      </c>
      <c r="E2" s="3">
        <f>VLOOKUP(F2,Scale!$A$2:$B$13,2,FALSE)</f>
        <v>4</v>
      </c>
      <c r="F2" s="12" t="s">
        <v>6</v>
      </c>
      <c r="G2" s="3">
        <f>VLOOKUP(H2,Scale!$A$2:$B$13,2,FALSE)</f>
        <v>4</v>
      </c>
      <c r="H2" s="12" t="s">
        <v>6</v>
      </c>
      <c r="I2" s="3">
        <f>VLOOKUP(J2,Scale!$A$2:$B$13,2,FALSE)</f>
        <v>4</v>
      </c>
      <c r="J2" s="12" t="s">
        <v>6</v>
      </c>
      <c r="K2" s="4">
        <f>A2*0.05+C2*0.2+E2*0.25+G2*0.25+I2*0.25</f>
        <v>4</v>
      </c>
      <c r="L2" s="7" t="str">
        <f>HLOOKUP(K2,Scale!$E$13:$I$15,3,1)</f>
        <v>A</v>
      </c>
    </row>
    <row r="4" spans="1:12" x14ac:dyDescent="0.2">
      <c r="A4" t="s">
        <v>159</v>
      </c>
    </row>
    <row r="5" spans="1:12" x14ac:dyDescent="0.2">
      <c r="A5" t="s">
        <v>97</v>
      </c>
    </row>
    <row r="6" spans="1:12" x14ac:dyDescent="0.2">
      <c r="A6" t="s">
        <v>190</v>
      </c>
    </row>
    <row r="7" spans="1:12" x14ac:dyDescent="0.2">
      <c r="A7" t="s">
        <v>191</v>
      </c>
    </row>
    <row r="8" spans="1:12" x14ac:dyDescent="0.2">
      <c r="A8" t="s">
        <v>149</v>
      </c>
    </row>
    <row r="10" spans="1:12" x14ac:dyDescent="0.2">
      <c r="A10" t="s">
        <v>40</v>
      </c>
    </row>
    <row r="11" spans="1:12" x14ac:dyDescent="0.2">
      <c r="A11" t="s">
        <v>39</v>
      </c>
    </row>
  </sheetData>
  <mergeCells count="6">
    <mergeCell ref="A1:B1"/>
    <mergeCell ref="C1:D1"/>
    <mergeCell ref="E1:F1"/>
    <mergeCell ref="G1:H1"/>
    <mergeCell ref="K1:L1"/>
    <mergeCell ref="I1:J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9"/>
  <sheetViews>
    <sheetView workbookViewId="0">
      <selection activeCell="A15" sqref="A15:B15"/>
    </sheetView>
  </sheetViews>
  <sheetFormatPr defaultRowHeight="12.75" x14ac:dyDescent="0.2"/>
  <sheetData>
    <row r="1" spans="1:17" x14ac:dyDescent="0.2">
      <c r="A1" s="35" t="s">
        <v>34</v>
      </c>
      <c r="B1" s="34"/>
      <c r="C1" s="35" t="s">
        <v>23</v>
      </c>
      <c r="D1" s="34"/>
      <c r="E1" s="35" t="s">
        <v>24</v>
      </c>
      <c r="F1" s="34"/>
      <c r="G1" s="35" t="s">
        <v>25</v>
      </c>
      <c r="H1" s="34"/>
      <c r="I1" s="35" t="s">
        <v>54</v>
      </c>
      <c r="J1" s="34"/>
      <c r="K1" s="33" t="s">
        <v>20</v>
      </c>
      <c r="L1" s="34"/>
    </row>
    <row r="2" spans="1:17" x14ac:dyDescent="0.2">
      <c r="A2" s="3">
        <f>VLOOKUP(B2,Scale!$A$2:$B$13,2,FALSE)</f>
        <v>4</v>
      </c>
      <c r="B2" s="12" t="s">
        <v>6</v>
      </c>
      <c r="C2" s="3">
        <f>VLOOKUP(D2,Scale!$A$2:$B$13,2,FALSE)</f>
        <v>4</v>
      </c>
      <c r="D2" s="12" t="s">
        <v>6</v>
      </c>
      <c r="E2" s="3">
        <f>VLOOKUP(F2,Scale!$A$2:$B$13,2,FALSE)</f>
        <v>4</v>
      </c>
      <c r="F2" s="12" t="s">
        <v>6</v>
      </c>
      <c r="G2" s="3">
        <f>VLOOKUP(H2,Scale!$A$2:$B$13,2,FALSE)</f>
        <v>4</v>
      </c>
      <c r="H2" s="12" t="s">
        <v>6</v>
      </c>
      <c r="I2" s="3">
        <f>VLOOKUP(J2,Scale!$A$2:$B$13,2,FALSE)</f>
        <v>4</v>
      </c>
      <c r="J2" s="3" t="s">
        <v>6</v>
      </c>
      <c r="K2" s="4">
        <f>A2*0.05+C2*0.15+E2*0.25+G2*0.25+I2*0.3</f>
        <v>4</v>
      </c>
      <c r="L2" s="7" t="str">
        <f>HLOOKUP(K2,Scale!$E$13:$I$15,3,1)</f>
        <v>A</v>
      </c>
    </row>
    <row r="4" spans="1:17" x14ac:dyDescent="0.2">
      <c r="A4" s="15" t="s">
        <v>36</v>
      </c>
    </row>
    <row r="5" spans="1:17" x14ac:dyDescent="0.2">
      <c r="A5" s="15" t="s">
        <v>51</v>
      </c>
    </row>
    <row r="6" spans="1:17" x14ac:dyDescent="0.2">
      <c r="A6" s="15" t="s">
        <v>52</v>
      </c>
    </row>
    <row r="7" spans="1:17" x14ac:dyDescent="0.2">
      <c r="A7" s="15" t="s">
        <v>53</v>
      </c>
    </row>
    <row r="8" spans="1:17" x14ac:dyDescent="0.2">
      <c r="A8" s="15" t="s">
        <v>170</v>
      </c>
    </row>
    <row r="9" spans="1:17" x14ac:dyDescent="0.2">
      <c r="A9" s="15"/>
    </row>
    <row r="10" spans="1:17" x14ac:dyDescent="0.2">
      <c r="A10" t="s">
        <v>40</v>
      </c>
    </row>
    <row r="11" spans="1:17" x14ac:dyDescent="0.2">
      <c r="A11" t="s">
        <v>39</v>
      </c>
    </row>
    <row r="13" spans="1:17" x14ac:dyDescent="0.2">
      <c r="A13" s="15" t="s">
        <v>35</v>
      </c>
    </row>
    <row r="14" spans="1:17" x14ac:dyDescent="0.2">
      <c r="P14" s="15"/>
    </row>
    <row r="15" spans="1:17" x14ac:dyDescent="0.2">
      <c r="A15" s="37">
        <v>1</v>
      </c>
      <c r="B15" s="38"/>
      <c r="C15" s="37">
        <v>2</v>
      </c>
      <c r="D15" s="38"/>
      <c r="E15" s="37">
        <v>3</v>
      </c>
      <c r="F15" s="38"/>
      <c r="G15" s="37">
        <v>4</v>
      </c>
      <c r="H15" s="38"/>
      <c r="I15" s="37">
        <v>5</v>
      </c>
      <c r="J15" s="38"/>
      <c r="K15" s="37">
        <v>6</v>
      </c>
      <c r="L15" s="38"/>
      <c r="M15" s="37">
        <v>7</v>
      </c>
      <c r="N15" s="38"/>
      <c r="O15" s="32" t="s">
        <v>30</v>
      </c>
      <c r="P15" s="32" t="s">
        <v>32</v>
      </c>
      <c r="Q15" s="32" t="s">
        <v>31</v>
      </c>
    </row>
    <row r="16" spans="1:17" x14ac:dyDescent="0.2">
      <c r="A16" s="17" t="s">
        <v>0</v>
      </c>
      <c r="B16" s="16">
        <f>VLOOKUP(A16,Scale!$A$15:$B$21,2,FALSE)</f>
        <v>3</v>
      </c>
      <c r="C16" s="17" t="s">
        <v>0</v>
      </c>
      <c r="D16" s="16">
        <f>VLOOKUP(C16,Scale!$A$15:$B$21,2,FALSE)</f>
        <v>3</v>
      </c>
      <c r="E16" s="17" t="s">
        <v>0</v>
      </c>
      <c r="F16" s="16">
        <f>VLOOKUP(E16,Scale!$A$15:$B$21,2,FALSE)</f>
        <v>3</v>
      </c>
      <c r="G16" s="17" t="s">
        <v>0</v>
      </c>
      <c r="H16" s="16">
        <f>VLOOKUP(G16,Scale!$A$15:$B$21,2,FALSE)</f>
        <v>3</v>
      </c>
      <c r="I16" s="17" t="s">
        <v>0</v>
      </c>
      <c r="J16" s="16">
        <f>VLOOKUP(I16,Scale!$A$15:$B$21,2,FALSE)</f>
        <v>3</v>
      </c>
      <c r="K16" s="17" t="s">
        <v>0</v>
      </c>
      <c r="L16" s="16">
        <f>VLOOKUP(K16,Scale!$A$15:$B$21,2,FALSE)</f>
        <v>3</v>
      </c>
      <c r="M16" s="17" t="s">
        <v>0</v>
      </c>
      <c r="N16" s="16">
        <f>VLOOKUP(M16,Scale!$A$15:$B$21,2,FALSE)</f>
        <v>3</v>
      </c>
      <c r="O16" s="16">
        <f>SUM(A16:N16)</f>
        <v>21</v>
      </c>
      <c r="P16" s="18">
        <f>+O16/7</f>
        <v>3</v>
      </c>
      <c r="Q16" s="16" t="str">
        <f>HLOOKUP(P16,Scale!$E$1:$P$3,3,1)</f>
        <v>B</v>
      </c>
    </row>
    <row r="18" spans="1:1" x14ac:dyDescent="0.2">
      <c r="A18" t="s">
        <v>114</v>
      </c>
    </row>
    <row r="19" spans="1:1" x14ac:dyDescent="0.2">
      <c r="A19" t="s">
        <v>80</v>
      </c>
    </row>
  </sheetData>
  <mergeCells count="13">
    <mergeCell ref="K1:L1"/>
    <mergeCell ref="K15:L15"/>
    <mergeCell ref="M15:N15"/>
    <mergeCell ref="A15:B15"/>
    <mergeCell ref="C15:D15"/>
    <mergeCell ref="E15:F15"/>
    <mergeCell ref="G15:H15"/>
    <mergeCell ref="I15:J15"/>
    <mergeCell ref="A1:B1"/>
    <mergeCell ref="C1:D1"/>
    <mergeCell ref="E1:F1"/>
    <mergeCell ref="G1:H1"/>
    <mergeCell ref="I1:J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
  <sheetViews>
    <sheetView workbookViewId="0">
      <selection activeCell="I2" sqref="I2"/>
    </sheetView>
  </sheetViews>
  <sheetFormatPr defaultRowHeight="12.75" x14ac:dyDescent="0.2"/>
  <sheetData>
    <row r="1" spans="1:10" x14ac:dyDescent="0.2">
      <c r="A1" s="35" t="s">
        <v>23</v>
      </c>
      <c r="B1" s="34"/>
      <c r="C1" s="35" t="s">
        <v>24</v>
      </c>
      <c r="D1" s="34"/>
      <c r="E1" s="35" t="s">
        <v>25</v>
      </c>
      <c r="F1" s="34"/>
      <c r="G1" s="35" t="s">
        <v>37</v>
      </c>
      <c r="H1" s="34"/>
      <c r="I1" s="33" t="s">
        <v>20</v>
      </c>
      <c r="J1" s="34"/>
    </row>
    <row r="2" spans="1:10" x14ac:dyDescent="0.2">
      <c r="A2" s="3">
        <f>VLOOKUP(B2,Scale!$A$2:$B$13,2,FALSE)</f>
        <v>4</v>
      </c>
      <c r="B2" s="12" t="s">
        <v>6</v>
      </c>
      <c r="C2" s="3">
        <f>VLOOKUP(D2,Scale!$A$2:$B$13,2,FALSE)</f>
        <v>4</v>
      </c>
      <c r="D2" s="12" t="s">
        <v>6</v>
      </c>
      <c r="E2" s="3">
        <f>VLOOKUP(F2,Scale!$A$2:$B$13,2,FALSE)</f>
        <v>4</v>
      </c>
      <c r="F2" s="12" t="s">
        <v>6</v>
      </c>
      <c r="G2" s="3">
        <f>VLOOKUP(H2,Scale!$A$2:$B$13,2,FALSE)</f>
        <v>4</v>
      </c>
      <c r="H2" s="3" t="s">
        <v>6</v>
      </c>
      <c r="I2" s="4">
        <f>A2*0.2+C2*0.3+E2*0.4+G2*0.1</f>
        <v>4</v>
      </c>
      <c r="J2" s="7" t="str">
        <f>HLOOKUP(I2,Scale!$E$13:$I$15,3,1)</f>
        <v>A</v>
      </c>
    </row>
    <row r="4" spans="1:10" x14ac:dyDescent="0.2">
      <c r="A4" s="15" t="s">
        <v>41</v>
      </c>
    </row>
    <row r="5" spans="1:10" x14ac:dyDescent="0.2">
      <c r="A5" s="15" t="s">
        <v>43</v>
      </c>
    </row>
    <row r="6" spans="1:10" x14ac:dyDescent="0.2">
      <c r="A6" s="15" t="s">
        <v>165</v>
      </c>
    </row>
    <row r="7" spans="1:10" x14ac:dyDescent="0.2">
      <c r="A7" s="15" t="s">
        <v>42</v>
      </c>
    </row>
    <row r="8" spans="1:10" x14ac:dyDescent="0.2">
      <c r="A8" s="15"/>
    </row>
    <row r="9" spans="1:10" x14ac:dyDescent="0.2">
      <c r="A9" t="s">
        <v>40</v>
      </c>
    </row>
    <row r="10" spans="1:10" x14ac:dyDescent="0.2">
      <c r="A10" t="s">
        <v>39</v>
      </c>
    </row>
  </sheetData>
  <mergeCells count="5">
    <mergeCell ref="I1:J1"/>
    <mergeCell ref="C1:D1"/>
    <mergeCell ref="E1:F1"/>
    <mergeCell ref="G1:H1"/>
    <mergeCell ref="A1:B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3AD78-4F09-4AD4-9C1E-8D60C1C8FFF4}">
  <dimension ref="A1:N12"/>
  <sheetViews>
    <sheetView workbookViewId="0">
      <selection sqref="A1:B1"/>
    </sheetView>
  </sheetViews>
  <sheetFormatPr defaultRowHeight="12.75" x14ac:dyDescent="0.2"/>
  <sheetData>
    <row r="1" spans="1:14" x14ac:dyDescent="0.2">
      <c r="A1" s="35" t="s">
        <v>48</v>
      </c>
      <c r="B1" s="34"/>
      <c r="C1" s="35" t="s">
        <v>130</v>
      </c>
      <c r="D1" s="34"/>
      <c r="E1" s="35" t="s">
        <v>132</v>
      </c>
      <c r="F1" s="34"/>
      <c r="G1" s="35" t="s">
        <v>131</v>
      </c>
      <c r="H1" s="34"/>
      <c r="I1" s="35" t="s">
        <v>133</v>
      </c>
      <c r="J1" s="34"/>
      <c r="K1" s="35" t="s">
        <v>134</v>
      </c>
      <c r="L1" s="34"/>
      <c r="M1" s="33" t="s">
        <v>20</v>
      </c>
      <c r="N1" s="34"/>
    </row>
    <row r="2" spans="1:14" x14ac:dyDescent="0.2">
      <c r="A2" s="3">
        <f>VLOOKUP(B2,Scale!$A$2:$B$13,2,FALSE)</f>
        <v>4</v>
      </c>
      <c r="B2" s="12" t="s">
        <v>6</v>
      </c>
      <c r="C2" s="3">
        <f>VLOOKUP(D2,Scale!$A$2:$B$13,2,FALSE)</f>
        <v>4</v>
      </c>
      <c r="D2" s="12" t="s">
        <v>6</v>
      </c>
      <c r="E2" s="3">
        <f>VLOOKUP(F2,Scale!$A$2:$B$13,2,FALSE)</f>
        <v>4</v>
      </c>
      <c r="F2" s="12" t="s">
        <v>6</v>
      </c>
      <c r="G2" s="3">
        <f>VLOOKUP(H2,Scale!$A$2:$B$13,2,FALSE)</f>
        <v>4</v>
      </c>
      <c r="H2" s="12" t="s">
        <v>6</v>
      </c>
      <c r="I2" s="3">
        <f>VLOOKUP(J2,Scale!$A$2:$B$13,2,FALSE)</f>
        <v>4</v>
      </c>
      <c r="J2" s="3" t="s">
        <v>6</v>
      </c>
      <c r="K2" s="3">
        <f>VLOOKUP(L2,Scale!$A$2:$B$13,2,FALSE)</f>
        <v>4</v>
      </c>
      <c r="L2" s="3" t="s">
        <v>6</v>
      </c>
      <c r="M2" s="4">
        <f>A2*0.05+C2*0.05+E2*0.1+G2*0.2+I2*0.35+K2*0.25</f>
        <v>4</v>
      </c>
      <c r="N2" s="7" t="str">
        <f>HLOOKUP(M2,Scale!$E$13:$I$15,3,1)</f>
        <v>A</v>
      </c>
    </row>
    <row r="4" spans="1:14" x14ac:dyDescent="0.2">
      <c r="A4" s="15" t="s">
        <v>46</v>
      </c>
    </row>
    <row r="5" spans="1:14" x14ac:dyDescent="0.2">
      <c r="A5" s="15" t="s">
        <v>135</v>
      </c>
    </row>
    <row r="6" spans="1:14" x14ac:dyDescent="0.2">
      <c r="A6" s="15" t="s">
        <v>174</v>
      </c>
    </row>
    <row r="7" spans="1:14" x14ac:dyDescent="0.2">
      <c r="A7" s="15" t="s">
        <v>136</v>
      </c>
    </row>
    <row r="8" spans="1:14" x14ac:dyDescent="0.2">
      <c r="A8" s="15" t="s">
        <v>175</v>
      </c>
    </row>
    <row r="9" spans="1:14" x14ac:dyDescent="0.2">
      <c r="A9" s="15" t="s">
        <v>137</v>
      </c>
    </row>
    <row r="11" spans="1:14" x14ac:dyDescent="0.2">
      <c r="A11" t="s">
        <v>40</v>
      </c>
    </row>
    <row r="12" spans="1:14" x14ac:dyDescent="0.2">
      <c r="A12" t="s">
        <v>39</v>
      </c>
    </row>
  </sheetData>
  <mergeCells count="7">
    <mergeCell ref="M1:N1"/>
    <mergeCell ref="A1:B1"/>
    <mergeCell ref="C1:D1"/>
    <mergeCell ref="E1:F1"/>
    <mergeCell ref="G1:H1"/>
    <mergeCell ref="I1:J1"/>
    <mergeCell ref="K1:L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7"/>
  <sheetViews>
    <sheetView workbookViewId="0">
      <selection activeCell="C14" sqref="C14"/>
    </sheetView>
  </sheetViews>
  <sheetFormatPr defaultRowHeight="12.75" x14ac:dyDescent="0.2"/>
  <sheetData>
    <row r="1" spans="1:16" x14ac:dyDescent="0.2">
      <c r="A1" s="35" t="s">
        <v>44</v>
      </c>
      <c r="B1" s="34"/>
      <c r="C1" s="35" t="s">
        <v>63</v>
      </c>
      <c r="D1" s="34"/>
      <c r="E1" s="35" t="s">
        <v>38</v>
      </c>
      <c r="F1" s="34"/>
      <c r="G1" s="35" t="s">
        <v>17</v>
      </c>
      <c r="H1" s="34"/>
      <c r="I1" s="35" t="s">
        <v>18</v>
      </c>
      <c r="J1" s="34"/>
      <c r="K1" s="33" t="s">
        <v>20</v>
      </c>
      <c r="L1" s="34"/>
      <c r="P1" s="15"/>
    </row>
    <row r="2" spans="1:16" x14ac:dyDescent="0.2">
      <c r="A2" s="3">
        <f>VLOOKUP(B2,Scale!$A$2:$B$13,2,FALSE)</f>
        <v>4</v>
      </c>
      <c r="B2" s="12" t="s">
        <v>6</v>
      </c>
      <c r="C2" s="3">
        <f>VLOOKUP(D2,Scale!$A$2:$B$13,2,FALSE)</f>
        <v>4</v>
      </c>
      <c r="D2" s="12" t="s">
        <v>6</v>
      </c>
      <c r="E2" s="3">
        <f>VLOOKUP(F2,Scale!$A$2:$B$13,2,FALSE)</f>
        <v>4</v>
      </c>
      <c r="F2" s="12" t="s">
        <v>6</v>
      </c>
      <c r="G2" s="3">
        <f>VLOOKUP(H2,Scale!$A$2:$B$13,2,FALSE)</f>
        <v>4</v>
      </c>
      <c r="H2" s="12" t="s">
        <v>6</v>
      </c>
      <c r="I2" s="3">
        <f>VLOOKUP(J2,Scale!$A$2:$B$13,2,FALSE)</f>
        <v>4</v>
      </c>
      <c r="J2" s="3" t="s">
        <v>6</v>
      </c>
      <c r="K2" s="4">
        <f>A2*0.15+C2*0.2+E2*0.1+G2*0.25+I2*0.3</f>
        <v>4</v>
      </c>
      <c r="L2" s="7" t="str">
        <f>HLOOKUP(K2,Scale!$E$13:$I$15,3,1)</f>
        <v>A</v>
      </c>
    </row>
    <row r="3" spans="1:16" x14ac:dyDescent="0.2">
      <c r="K3" s="15"/>
      <c r="N3" s="15"/>
    </row>
    <row r="4" spans="1:16" x14ac:dyDescent="0.2">
      <c r="A4" s="15" t="s">
        <v>64</v>
      </c>
      <c r="K4" s="15"/>
      <c r="N4" s="15"/>
    </row>
    <row r="5" spans="1:16" x14ac:dyDescent="0.2">
      <c r="A5" s="15" t="s">
        <v>158</v>
      </c>
    </row>
    <row r="6" spans="1:16" x14ac:dyDescent="0.2">
      <c r="A6" s="15" t="s">
        <v>156</v>
      </c>
    </row>
    <row r="7" spans="1:16" x14ac:dyDescent="0.2">
      <c r="A7" s="15" t="s">
        <v>47</v>
      </c>
    </row>
    <row r="8" spans="1:16" x14ac:dyDescent="0.2">
      <c r="A8" s="15" t="s">
        <v>157</v>
      </c>
    </row>
    <row r="10" spans="1:16" x14ac:dyDescent="0.2">
      <c r="A10" t="s">
        <v>40</v>
      </c>
    </row>
    <row r="11" spans="1:16" x14ac:dyDescent="0.2">
      <c r="A11" t="s">
        <v>39</v>
      </c>
    </row>
    <row r="17" spans="5:5" x14ac:dyDescent="0.2">
      <c r="E17" s="15"/>
    </row>
  </sheetData>
  <mergeCells count="6">
    <mergeCell ref="K1:L1"/>
    <mergeCell ref="A1:B1"/>
    <mergeCell ref="C1:D1"/>
    <mergeCell ref="E1:F1"/>
    <mergeCell ref="G1:H1"/>
    <mergeCell ref="I1:J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1"/>
  <sheetViews>
    <sheetView workbookViewId="0">
      <selection activeCell="A5" sqref="A5"/>
    </sheetView>
  </sheetViews>
  <sheetFormatPr defaultRowHeight="12.75" x14ac:dyDescent="0.2"/>
  <sheetData>
    <row r="1" spans="1:12" x14ac:dyDescent="0.2">
      <c r="A1" s="35" t="s">
        <v>115</v>
      </c>
      <c r="B1" s="34"/>
      <c r="C1" s="35" t="s">
        <v>44</v>
      </c>
      <c r="D1" s="34"/>
      <c r="E1" s="35" t="s">
        <v>183</v>
      </c>
      <c r="F1" s="34"/>
      <c r="G1" s="35" t="s">
        <v>116</v>
      </c>
      <c r="H1" s="34"/>
      <c r="I1" s="35" t="s">
        <v>118</v>
      </c>
      <c r="J1" s="34"/>
      <c r="K1" s="33" t="s">
        <v>20</v>
      </c>
      <c r="L1" s="34"/>
    </row>
    <row r="2" spans="1:12" x14ac:dyDescent="0.2">
      <c r="A2" s="3">
        <f>VLOOKUP(B2,Scale!$A$2:$B$13,2,FALSE)</f>
        <v>4</v>
      </c>
      <c r="B2" s="12" t="s">
        <v>6</v>
      </c>
      <c r="C2" s="3">
        <f>VLOOKUP(D2,Scale!$A$2:$B$13,2,FALSE)</f>
        <v>4</v>
      </c>
      <c r="D2" s="12" t="s">
        <v>6</v>
      </c>
      <c r="E2" s="3">
        <f>VLOOKUP(F2,Scale!$A$2:$B$13,2,FALSE)</f>
        <v>4</v>
      </c>
      <c r="F2" s="12" t="s">
        <v>6</v>
      </c>
      <c r="G2" s="3">
        <f>VLOOKUP(H2,Scale!$A$2:$B$13,2,FALSE)</f>
        <v>4</v>
      </c>
      <c r="H2" s="12" t="s">
        <v>6</v>
      </c>
      <c r="I2" s="3">
        <f>VLOOKUP(J2,Scale!$A$2:$B$13,2,FALSE)</f>
        <v>4</v>
      </c>
      <c r="J2" s="3" t="s">
        <v>6</v>
      </c>
      <c r="K2" s="4">
        <f>A2*0.05+C2*0.2+E2*0.15+G2*0.25+I2*0.35</f>
        <v>4</v>
      </c>
      <c r="L2" s="7" t="str">
        <f>HLOOKUP(K2,Scale!$E$13:$I$15,3,1)</f>
        <v>A</v>
      </c>
    </row>
    <row r="4" spans="1:12" x14ac:dyDescent="0.2">
      <c r="A4" s="15" t="s">
        <v>99</v>
      </c>
    </row>
    <row r="5" spans="1:12" x14ac:dyDescent="0.2">
      <c r="A5" s="15" t="s">
        <v>45</v>
      </c>
    </row>
    <row r="6" spans="1:12" x14ac:dyDescent="0.2">
      <c r="A6" s="15" t="s">
        <v>185</v>
      </c>
    </row>
    <row r="7" spans="1:12" x14ac:dyDescent="0.2">
      <c r="A7" s="15" t="s">
        <v>125</v>
      </c>
    </row>
    <row r="8" spans="1:12" x14ac:dyDescent="0.2">
      <c r="A8" s="15" t="s">
        <v>146</v>
      </c>
    </row>
    <row r="9" spans="1:12" x14ac:dyDescent="0.2">
      <c r="A9" s="15"/>
    </row>
    <row r="10" spans="1:12" x14ac:dyDescent="0.2">
      <c r="A10" t="s">
        <v>40</v>
      </c>
    </row>
    <row r="11" spans="1:12" x14ac:dyDescent="0.2">
      <c r="A11" t="s">
        <v>39</v>
      </c>
    </row>
  </sheetData>
  <mergeCells count="6">
    <mergeCell ref="K1:L1"/>
    <mergeCell ref="A1:B1"/>
    <mergeCell ref="C1:D1"/>
    <mergeCell ref="E1:F1"/>
    <mergeCell ref="G1:H1"/>
    <mergeCell ref="I1:J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Grading and Assessment</vt:lpstr>
      <vt:lpstr>Scale</vt:lpstr>
      <vt:lpstr>1000</vt:lpstr>
      <vt:lpstr>6601</vt:lpstr>
      <vt:lpstr>1101</vt:lpstr>
      <vt:lpstr>1102</vt:lpstr>
      <vt:lpstr>2000</vt:lpstr>
      <vt:lpstr>2110</vt:lpstr>
      <vt:lpstr>2130</vt:lpstr>
      <vt:lpstr>2200</vt:lpstr>
      <vt:lpstr>3900</vt:lpstr>
      <vt:lpstr>3950</vt:lpstr>
      <vt:lpstr>4110</vt:lpstr>
      <vt:lpstr>4440</vt:lpstr>
      <vt:lpstr>4446</vt:lpstr>
      <vt:lpstr>4665</vt:lpstr>
      <vt:lpstr>4675</vt:lpstr>
      <vt:lpstr>4810</vt:lpstr>
      <vt:lpstr>4900</vt:lpstr>
      <vt:lpstr>4910_4925_4955</vt:lpstr>
      <vt:lpstr>5110</vt:lpstr>
      <vt:lpstr>5810</vt:lpstr>
      <vt:lpstr>5440</vt:lpstr>
      <vt:lpstr>5446</vt:lpstr>
      <vt:lpstr>5665</vt:lpstr>
      <vt:lpstr>5675</vt:lpstr>
      <vt:lpstr>5950</vt:lpstr>
      <vt:lpstr>6685</vt:lpstr>
      <vt:lpstr>6690</vt:lpstr>
      <vt:lpstr>Quiz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Blazer</dc:creator>
  <cp:lastModifiedBy>Alex Blazer</cp:lastModifiedBy>
  <dcterms:created xsi:type="dcterms:W3CDTF">2015-08-15T22:21:53Z</dcterms:created>
  <dcterms:modified xsi:type="dcterms:W3CDTF">2024-08-20T02:56:08Z</dcterms:modified>
</cp:coreProperties>
</file>